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Feb\Price Lists\Excel\"/>
    </mc:Choice>
  </mc:AlternateContent>
  <xr:revisionPtr revIDLastSave="0" documentId="8_{11EB739E-EABC-431F-94D0-2523EA86B86A}"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List'!$W$13:$X$100</definedName>
    <definedName name="Customer_Cost">'Price List'!$Z$13:$AG$100</definedName>
    <definedName name="Customer_List">'Price List'!$C$13:$T$100</definedName>
    <definedName name="Group">Instructions!$B$38:$H$44</definedName>
    <definedName name="Header">'Price List'!$13:$20</definedName>
    <definedName name="Index">Index!$A$1:$K$52</definedName>
    <definedName name="Price_Calculation">'Price List'!#REF!</definedName>
    <definedName name="Price_Change">'Price List'!#REF!</definedName>
    <definedName name="Price_List">'Price List'!$C$13:$T$100</definedName>
    <definedName name="_xlnm.Print_Area" localSheetId="4">Changes!$A$1:$C$63</definedName>
    <definedName name="_xlnm.Print_Area" localSheetId="1">Index!$A$1:$K$52</definedName>
    <definedName name="_xlnm.Print_Area" localSheetId="2">'Price List'!$C$13:$T$100</definedName>
    <definedName name="_xlnm.Print_Titles" localSheetId="2">'Price List'!$C:$N,'Price List'!$13:$20</definedName>
    <definedName name="Purchasing_Cost">'Price List'!#REF!</definedName>
    <definedName name="Round">'Price List'!$D$104:$E$113</definedName>
    <definedName name="Suggested">Instructions!$H$55</definedName>
  </definedNames>
  <calcPr calcId="191029"/>
</workbook>
</file>

<file path=xl/calcChain.xml><?xml version="1.0" encoding="utf-8"?>
<calcChain xmlns="http://schemas.openxmlformats.org/spreadsheetml/2006/main">
  <c r="AM55" i="1" l="1"/>
  <c r="AL55" i="1"/>
  <c r="AK55" i="1"/>
  <c r="W55" i="1"/>
  <c r="AB55" i="1" s="1"/>
  <c r="U55" i="1"/>
  <c r="AM48" i="1"/>
  <c r="AL48" i="1"/>
  <c r="AK48" i="1"/>
  <c r="W48" i="1"/>
  <c r="AB48" i="1" s="1"/>
  <c r="U48" i="1"/>
  <c r="AM53" i="1"/>
  <c r="AL53" i="1"/>
  <c r="AK53" i="1"/>
  <c r="W53" i="1"/>
  <c r="AB53" i="1" s="1"/>
  <c r="U53" i="1"/>
  <c r="AM52" i="1"/>
  <c r="AL52" i="1"/>
  <c r="AK52" i="1"/>
  <c r="W52" i="1"/>
  <c r="AB52" i="1" s="1"/>
  <c r="U52" i="1"/>
  <c r="AM51" i="1"/>
  <c r="AL51" i="1"/>
  <c r="AK51" i="1"/>
  <c r="W51" i="1"/>
  <c r="AB51" i="1" s="1"/>
  <c r="U51" i="1"/>
  <c r="AM61" i="1"/>
  <c r="AL61" i="1"/>
  <c r="AK61" i="1"/>
  <c r="W61" i="1"/>
  <c r="AB61" i="1" s="1"/>
  <c r="U61"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5" i="1"/>
  <c r="W25" i="1"/>
  <c r="AB25" i="1" s="1"/>
  <c r="AK25" i="1"/>
  <c r="AL25" i="1"/>
  <c r="AM25" i="1"/>
  <c r="U26" i="1"/>
  <c r="W26" i="1"/>
  <c r="AB26" i="1" s="1"/>
  <c r="AK26" i="1"/>
  <c r="AL26" i="1"/>
  <c r="AM26" i="1"/>
  <c r="U30" i="1"/>
  <c r="W30" i="1"/>
  <c r="AB30" i="1" s="1"/>
  <c r="AK30" i="1"/>
  <c r="AL30" i="1"/>
  <c r="AM30" i="1"/>
  <c r="U34" i="1"/>
  <c r="W34" i="1"/>
  <c r="AB34" i="1" s="1"/>
  <c r="AK34" i="1"/>
  <c r="AL34" i="1"/>
  <c r="AM34" i="1"/>
  <c r="U40" i="1"/>
  <c r="W40" i="1"/>
  <c r="AB40" i="1" s="1"/>
  <c r="AK40" i="1"/>
  <c r="AL40" i="1"/>
  <c r="AM40" i="1"/>
  <c r="U62" i="1"/>
  <c r="W62" i="1"/>
  <c r="AB62" i="1" s="1"/>
  <c r="AK62" i="1"/>
  <c r="AL62" i="1"/>
  <c r="AM62" i="1"/>
  <c r="U46" i="1"/>
  <c r="W46" i="1"/>
  <c r="AB46" i="1" s="1"/>
  <c r="AK46" i="1"/>
  <c r="AL46" i="1"/>
  <c r="AM46" i="1"/>
  <c r="U47" i="1"/>
  <c r="W47" i="1"/>
  <c r="AB47" i="1" s="1"/>
  <c r="AK47" i="1"/>
  <c r="AL47" i="1"/>
  <c r="AM47" i="1"/>
  <c r="U50" i="1"/>
  <c r="W50" i="1"/>
  <c r="AB50" i="1" s="1"/>
  <c r="AK50" i="1"/>
  <c r="AL50" i="1"/>
  <c r="AM50" i="1"/>
  <c r="S26" i="1" l="1"/>
  <c r="X26" i="1" l="1"/>
  <c r="AC26" i="1" s="1"/>
  <c r="AJ26" i="1" s="1"/>
  <c r="AG26" i="1" s="1"/>
  <c r="AD26" i="1" s="1"/>
  <c r="S4" i="1"/>
  <c r="X4" i="1"/>
  <c r="AC4" i="1" s="1"/>
  <c r="AJ4" i="1" s="1"/>
  <c r="AG4" i="1" s="1"/>
  <c r="AD4" i="1" s="1"/>
  <c r="X5" i="1" l="1"/>
  <c r="AC5" i="1" s="1"/>
  <c r="AJ5" i="1" s="1"/>
  <c r="AG5" i="1" s="1"/>
  <c r="AD5" i="1" s="1"/>
  <c r="S5" i="1"/>
  <c r="X53" i="1"/>
  <c r="AC53" i="1" s="1"/>
  <c r="AJ53" i="1" s="1"/>
  <c r="AG53" i="1" s="1"/>
  <c r="AD53" i="1" s="1"/>
  <c r="S53" i="1"/>
  <c r="S48" i="1"/>
  <c r="X48" i="1"/>
  <c r="AC48" i="1" s="1"/>
  <c r="AJ48" i="1" s="1"/>
  <c r="AG48" i="1" s="1"/>
  <c r="AD48" i="1" s="1"/>
  <c r="S34" i="1"/>
  <c r="X34" i="1"/>
  <c r="AC34" i="1" s="1"/>
  <c r="AJ34" i="1" s="1"/>
  <c r="AG34" i="1" s="1"/>
  <c r="AD34" i="1" s="1"/>
  <c r="S25" i="1"/>
  <c r="X25" i="1"/>
  <c r="AC25" i="1" s="1"/>
  <c r="AJ25" i="1" s="1"/>
  <c r="AG25" i="1" s="1"/>
  <c r="AD25" i="1" s="1"/>
  <c r="S61" i="1"/>
  <c r="X61" i="1"/>
  <c r="AC61" i="1" s="1"/>
  <c r="AJ61" i="1" s="1"/>
  <c r="AG61" i="1" s="1"/>
  <c r="AD61" i="1" s="1"/>
  <c r="S30" i="1"/>
  <c r="X30" i="1"/>
  <c r="AC30" i="1" s="1"/>
  <c r="AJ30" i="1" s="1"/>
  <c r="AG30" i="1" s="1"/>
  <c r="AD30" i="1" s="1"/>
  <c r="S50" i="1"/>
  <c r="X50" i="1"/>
  <c r="AC50" i="1" s="1"/>
  <c r="AJ50" i="1" s="1"/>
  <c r="AG50" i="1" s="1"/>
  <c r="AD50" i="1" s="1"/>
  <c r="X40" i="1"/>
  <c r="AC40" i="1" s="1"/>
  <c r="AJ40" i="1" s="1"/>
  <c r="AG40" i="1" s="1"/>
  <c r="AD40" i="1" s="1"/>
  <c r="S40" i="1"/>
  <c r="X52" i="1"/>
  <c r="AC52" i="1" s="1"/>
  <c r="AJ52" i="1" s="1"/>
  <c r="AG52" i="1" s="1"/>
  <c r="AD52" i="1" s="1"/>
  <c r="S52" i="1"/>
  <c r="X51" i="1"/>
  <c r="AC51" i="1" s="1"/>
  <c r="AJ51" i="1" s="1"/>
  <c r="AG51" i="1" s="1"/>
  <c r="AD51" i="1" s="1"/>
  <c r="S51" i="1"/>
  <c r="S2" i="1"/>
  <c r="X2" i="1"/>
  <c r="AC2" i="1" s="1"/>
  <c r="AJ2" i="1" s="1"/>
  <c r="AG2" i="1" s="1"/>
  <c r="AD2" i="1" s="1"/>
  <c r="S46" i="1"/>
  <c r="X46" i="1"/>
  <c r="AC46" i="1" s="1"/>
  <c r="AJ46" i="1" s="1"/>
  <c r="AG46" i="1" s="1"/>
  <c r="AD46" i="1" s="1"/>
  <c r="S55" i="1"/>
  <c r="X55" i="1"/>
  <c r="AC55" i="1" s="1"/>
  <c r="AJ55" i="1" s="1"/>
  <c r="AG55" i="1" s="1"/>
  <c r="AD55" i="1" s="1"/>
  <c r="S1" i="1"/>
  <c r="X1" i="1"/>
  <c r="AC1" i="1" s="1"/>
  <c r="AJ1" i="1" s="1"/>
  <c r="AG1" i="1" s="1"/>
  <c r="AD1" i="1" s="1"/>
  <c r="S62" i="1"/>
  <c r="X62" i="1"/>
  <c r="AC62" i="1" s="1"/>
  <c r="AJ62" i="1" s="1"/>
  <c r="AG62" i="1" s="1"/>
  <c r="AD62" i="1" s="1"/>
  <c r="S3" i="1"/>
  <c r="X3" i="1"/>
  <c r="AC3" i="1" s="1"/>
  <c r="AJ3" i="1" s="1"/>
  <c r="AG3" i="1" s="1"/>
  <c r="AD3" i="1" s="1"/>
  <c r="S47" i="1"/>
  <c r="X47" i="1"/>
  <c r="AC47" i="1" s="1"/>
  <c r="AJ47" i="1" s="1"/>
  <c r="AG47" i="1" s="1"/>
  <c r="AD47" i="1" s="1"/>
  <c r="X7" i="1"/>
  <c r="AC7" i="1" s="1"/>
  <c r="AJ7" i="1" s="1"/>
  <c r="AG7" i="1" s="1"/>
  <c r="AD7" i="1" s="1"/>
  <c r="S7" i="1"/>
  <c r="S6" i="1" l="1"/>
  <c r="X6" i="1"/>
  <c r="AC6" i="1" s="1"/>
  <c r="AJ6" i="1" s="1"/>
  <c r="AG6" i="1" s="1"/>
  <c r="AD6" i="1" s="1"/>
</calcChain>
</file>

<file path=xl/sharedStrings.xml><?xml version="1.0" encoding="utf-8"?>
<sst xmlns="http://schemas.openxmlformats.org/spreadsheetml/2006/main" count="525" uniqueCount="202">
  <si>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</si>
  <si>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</si>
  <si>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</si>
  <si>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</si>
  <si>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</si>
  <si>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</si>
  <si>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</si>
  <si>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</si>
  <si>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</si>
  <si>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</si>
  <si>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</si>
  <si>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</si>
  <si>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</si>
  <si>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</si>
  <si>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</si>
  <si>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</si>
  <si>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</si>
  <si>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</si>
  <si>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</si>
  <si>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</si>
  <si>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</si>
  <si>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</si>
  <si>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</si>
  <si>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</si>
  <si>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</si>
  <si>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</si>
  <si>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</si>
  <si>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</si>
  <si>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</si>
  <si>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</si>
  <si>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</si>
  <si>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</si>
  <si>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</si>
  <si>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</si>
  <si>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</si>
  <si>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</si>
  <si>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</si>
  <si>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</si>
  <si>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</si>
  <si>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</si>
  <si>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</si>
  <si>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</si>
  <si>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</si>
  <si>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</si>
  <si>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</si>
  <si>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</si>
  <si>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</si>
  <si>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</si>
  <si>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</si>
  <si>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</si>
  <si>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</si>
  <si>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</si>
  <si>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</si>
  <si>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</si>
  <si>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</si>
  <si>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</si>
  <si>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</si>
  <si>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</si>
  <si>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</si>
  <si>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</si>
  <si>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</si>
  <si>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</si>
  <si>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</si>
  <si>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</si>
  <si>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</si>
  <si>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</si>
  <si>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</si>
  <si>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</si>
  <si>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</si>
  <si>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</si>
  <si>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</si>
  <si>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</si>
  <si>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</si>
  <si>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</si>
  <si>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</si>
  <si>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</si>
  <si>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</si>
  <si>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</si>
  <si>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</si>
  <si>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</si>
  <si>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</si>
  <si>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</si>
  <si>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</si>
  <si>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 xml:space="preserve"> </t>
  </si>
  <si>
    <t>You can enter a value in the column labeled "Adj." to change your price manually.</t>
  </si>
  <si>
    <t>N</t>
  </si>
  <si>
    <t>C</t>
  </si>
  <si>
    <t>Noble</t>
  </si>
  <si>
    <t>5' x 40'</t>
  </si>
  <si>
    <t>6' x 33.3'</t>
  </si>
  <si>
    <t>200 SF</t>
  </si>
  <si>
    <t>5' x 100'</t>
  </si>
  <si>
    <t>500 SF</t>
  </si>
  <si>
    <t>4-Gallon Pail</t>
  </si>
  <si>
    <t>Satin Cast Brass Finish Strainer</t>
  </si>
  <si>
    <t>10.3 oz. Tube</t>
  </si>
  <si>
    <t>29 oz. Tube</t>
  </si>
  <si>
    <t>NobleBond EXT</t>
  </si>
  <si>
    <t>NobleBond EXT Primer</t>
  </si>
  <si>
    <t>40" x 40"</t>
  </si>
  <si>
    <t>60" x 60"</t>
  </si>
  <si>
    <t>20" x 40"</t>
  </si>
  <si>
    <t>Pro-Slope Flat Extension</t>
  </si>
  <si>
    <t>Pro-Slope 4040</t>
  </si>
  <si>
    <t>Pro-Slope 6060</t>
  </si>
  <si>
    <t>Decos</t>
  </si>
  <si>
    <t>5 Each/CTN</t>
  </si>
  <si>
    <t>SHEET MEMBRANES</t>
  </si>
  <si>
    <t>Chloraloy 240 (CPE Shower Pan Liner)</t>
  </si>
  <si>
    <t>Clamping Ring Drains (PVC Plastic)</t>
  </si>
  <si>
    <t>NobleSeal TS (Thin-Bed Waterproofing/Crack Isolation)</t>
  </si>
  <si>
    <t>NobleSealant 150 (Waterproofing Sealant)</t>
  </si>
  <si>
    <t>SHOWER ACCESSORIES</t>
  </si>
  <si>
    <t>The spreadsheet has many special features to assist you.  Apply your discount to generate your net costs for your purchasing department.</t>
  </si>
  <si>
    <t>Apply your standard gross margin percentage or custom prices to generate your own custom price list for your showroom.</t>
  </si>
  <si>
    <t>Print out individual price list for each series that can be attached to the back of your sample boards for easy reference.</t>
  </si>
  <si>
    <t>NobleSeal SIS (Sound Isolation Membrane)</t>
  </si>
  <si>
    <t>PRO-SLOPE (Preformed Composite)</t>
  </si>
  <si>
    <t>25 Each/CTN</t>
  </si>
  <si>
    <t>Acoustical Sealant</t>
  </si>
  <si>
    <r>
      <t xml:space="preserve">NobleSealant 150 </t>
    </r>
    <r>
      <rPr>
        <u/>
        <sz val="10"/>
        <rFont val="Arial"/>
        <family val="2"/>
      </rPr>
      <t/>
    </r>
  </si>
  <si>
    <t>29oz. Tube</t>
  </si>
  <si>
    <t>Round &amp; Square</t>
  </si>
  <si>
    <t>Wall Seal (Wall Waterproofing Membrane)</t>
  </si>
  <si>
    <t>ProBase (Preformed Shower Pan)</t>
  </si>
  <si>
    <t>Clamping Ring Drains (ABS Plastic)</t>
  </si>
  <si>
    <t>Clamping Ring Drains - Thin Bed (PVC Plastic)</t>
  </si>
  <si>
    <t>NobleFlex (Drain Flashing)</t>
  </si>
  <si>
    <t>Preformed Corners (Shower Pan Application)</t>
  </si>
  <si>
    <t>Noble Niches (Shower Recesses)</t>
  </si>
  <si>
    <t>Noble Benches (Shower Benches)</t>
  </si>
  <si>
    <t>Noble Shelf Bench (Shower Bench)</t>
  </si>
  <si>
    <t>Noble Solid Curbs &amp; Curb Overlays (Preformed Curbs)</t>
  </si>
  <si>
    <t>6 Each/CTN</t>
  </si>
  <si>
    <t>Pro-Slope Tapered Extension</t>
  </si>
  <si>
    <t>8 Each/CTN</t>
  </si>
  <si>
    <t>30" x 60"</t>
  </si>
  <si>
    <t>40" x 80"</t>
  </si>
  <si>
    <t>Pro-Slope Tub Replacement Kit</t>
  </si>
  <si>
    <t>Note:</t>
  </si>
  <si>
    <t>Positive Weep Protector</t>
  </si>
  <si>
    <t>FreeStyle Linear Drains (Linear Drains)</t>
  </si>
  <si>
    <t>Linear Drain Connectors (Drain to Drain Connection)</t>
  </si>
  <si>
    <t>Wall Seal</t>
  </si>
  <si>
    <t>Shower Drains</t>
  </si>
  <si>
    <t>Full Mortar Bed Adapter Kits (For FreeStyle Linear Drains)</t>
  </si>
  <si>
    <t>1 Gallon Size</t>
  </si>
  <si>
    <t>8 additional Strainer options added</t>
  </si>
  <si>
    <t>CPE Inside Corner added</t>
  </si>
  <si>
    <t>40" x 80" Pro-Slope Tub Replacement Kit</t>
  </si>
  <si>
    <t>20" x 40" &amp; 30" x 60" Pro-Slope Tapered Extensions</t>
  </si>
  <si>
    <t>30" x 60" Pro-Slope Flat Extension</t>
  </si>
  <si>
    <t>3 additional Strainer options added</t>
  </si>
  <si>
    <t>36" Length added</t>
  </si>
  <si>
    <t>Strainer Kit and Drain Body Kit added</t>
  </si>
  <si>
    <t>http://noblecompany.com/</t>
  </si>
  <si>
    <t xml:space="preserve">a) Kit consists of:  1 - Pro-Slope 40" x 40", 1 - Pro-Slope Small (thin) Tapered Extension and 1 - Pro-Slope Large (thick) Tapered Extension. </t>
  </si>
  <si>
    <t>Item # Lookup:</t>
  </si>
  <si>
    <t>NOCH</t>
  </si>
  <si>
    <t>NOTS</t>
  </si>
  <si>
    <t>NO15</t>
  </si>
  <si>
    <t>Inside Corner - CPE</t>
  </si>
  <si>
    <t>Outside Corner - CPE</t>
  </si>
  <si>
    <t>NOSIS</t>
  </si>
  <si>
    <t>40 LF Spread Rate with 3/16" Bead</t>
  </si>
  <si>
    <t>4" and 5" Square Tile In Clamping-Ring Drains added.</t>
  </si>
  <si>
    <t>Shower Accessories</t>
  </si>
  <si>
    <t>2885 14-1/4" x 27-3/4" Double Square Noble Niche added.</t>
  </si>
  <si>
    <t>NOPR</t>
  </si>
  <si>
    <t>Sheet Membranes</t>
  </si>
  <si>
    <t>Noble EZ (Residential Crack Isolation)</t>
  </si>
  <si>
    <t>Value Seal ultra-thin, cost-effective sheet membrane for interior waterproofing of floors and walls.</t>
  </si>
  <si>
    <t>Noble EZ crack isolation membrane designed for residential use only.</t>
  </si>
  <si>
    <t>3 additional sizes added to the NobleFlex (Drain Flashing).</t>
  </si>
  <si>
    <t>ProBase II, Single-Slope Shower Base Kits.</t>
  </si>
  <si>
    <t>Thin-Line, Shower Waterproofing Accessories.</t>
  </si>
  <si>
    <t>3882 Round Polished Brass Clamping Ring Drain (PVC Plastic) Strainer.</t>
  </si>
  <si>
    <t>Bonding Agents &amp; Sealants</t>
  </si>
  <si>
    <t>346 NobleBond 21, 1-Gallon size only.</t>
  </si>
  <si>
    <t>Round and Square Brushed Nickel Strainer added.</t>
  </si>
  <si>
    <t>3923 Round Matte Silver Stainless Strainer only.</t>
  </si>
  <si>
    <t>282 8' Long Curb Overlay and 3013 6' Long Solid Curb added.</t>
  </si>
  <si>
    <t>316 NobleBond 21, 4-Gallon Pail.  316 NobleWeld 100 Quart size only.</t>
  </si>
  <si>
    <t>BONDING AGENTS, SEALANTS &amp; CLEANERS</t>
  </si>
  <si>
    <t>AquaSeal, ultra-thin, cost-effective sheet membrane for interior waterproofing of floors and walls.  PVC Pan Liner (PVC Shower Pan) waterproofing membrane for loose-laid shower pans.  Designed for use under full mortar bed installations of ceramic or stone tile and terrazzo.  Designed for use as a shower pan liner.</t>
  </si>
  <si>
    <t>Liquid Membrane</t>
  </si>
  <si>
    <t>AquaBlue is an easy to apply liquid waterproofing membrane for applications where an alternate to sheet waterproofing may be favored.  AquaBlue is a ready-to-use liquid waterproofing membrane appropriate for interior tile and stone applications.</t>
  </si>
  <si>
    <t>Bonding Agents, Sealants &amp; Cleaners</t>
  </si>
  <si>
    <t>The following Strainers:  385 Round Brushed Golden Nickel, 3851 Round Stainless Steel, 3852 Round Chrome Plated, 3853 Square Brushed Golden Nickel, 3854 Square Stainless Steel, 3855 Square Chrome Plated, 3881 Round Oil Rubbed Bronze, 3913 Square Chrome Plated, 3925 Round Polished Stainless, 3927 Square Oil Rubbed Bronze, 3928 Square Matte Silver Stainless, 3930 Square 5" Tile In, 3932 Round Brushed Nickel and 3934 Round Brushed Nickel.</t>
  </si>
  <si>
    <t>This price list is available electronically on an Excel spreadsheet at www.conestogatile.com/pricelists.</t>
  </si>
  <si>
    <t>Chloraloy 240 (CPE Shower Pan Liner) #101 4' x 50' 200 SF roll only.  NobleSeal CIS (Crack Isolation Membrane) #172 2' x 50' 100 SF roll only.  RichPan 1040 (PVC Shower Pan Membrane) #124 4' x 50' 200 SF roll only.  All ValueSeal (Thin-Bed Bonded Waterproofing) items.</t>
  </si>
  <si>
    <t>NobleSealant 250 Waterproofing Sealant.  Tub O' Towels are industrial-strength wipes specially formulated to be tough on adhesives, sealants, thin-set, grout, paint, dirt, grime, and many other messes.</t>
  </si>
  <si>
    <t>FreeStyle Thin Bed Clamping Ring Drains, Solutions Linear Drains &amp; Accessories.</t>
  </si>
  <si>
    <t>NobleFlex SD (Solid Divot Drain Flashing),</t>
  </si>
  <si>
    <t>Changes</t>
  </si>
  <si>
    <t>#213 60" x 60" Pro-Slope 6060 is no longer being "Stocked".</t>
  </si>
  <si>
    <t>4 Each/CTN</t>
  </si>
  <si>
    <t>2/1/26</t>
  </si>
  <si>
    <t>Chloraloy, SIS, and TS are made from chlorinated polyethylene that will not crack, rot or deteriorate.</t>
  </si>
  <si>
    <t>10 Each/CTN</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</si>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</sst>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5" formatCode="0.0%"/>
  </numFmts>
  <fonts count="29" x14ac:knownFonts="1">
    <font>
      <sz val="10"/>
      <name val="Arial"/>
    </font>
    <font>
      <sz val="11"/>
      <color theme="1"/>
      <name val="Calibri"/>
      <family val="2"/>
      <scheme val="minor"/>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u/>
      <sz val="10"/>
      <name val="Arial"/>
      <family val="2"/>
    </font>
    <font>
      <b/>
      <u/>
      <sz val="10"/>
      <name val="Arial"/>
      <family val="2"/>
    </font>
    <font>
      <sz val="7"/>
      <name val="Arial Narrow"/>
      <family val="2"/>
    </font>
    <font>
      <sz val="10"/>
      <name val="Arial"/>
      <family val="2"/>
    </font>
    <font>
      <b/>
      <sz val="9"/>
      <name val="Arial Narrow"/>
      <family val="2"/>
    </font>
    <font>
      <sz val="8"/>
      <color rgb="FF0000FF"/>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9">
    <xf numFmtId="0" fontId="0" fillId="0" borderId="0"/>
    <xf numFmtId="43" fontId="2" fillId="0" borderId="0" applyFont="0" applyFill="0" applyBorder="0" applyAlignment="0" applyProtection="0"/>
    <xf numFmtId="43" fontId="25" fillId="0" borderId="0" applyFont="0" applyFill="0" applyBorder="0" applyAlignment="0" applyProtection="0"/>
    <xf numFmtId="0" fontId="12" fillId="0" borderId="0" applyNumberFormat="0" applyFill="0" applyBorder="0" applyAlignment="0" applyProtection="0">
      <alignment vertical="top"/>
      <protection locked="0"/>
    </xf>
    <xf numFmtId="0" fontId="25" fillId="0" borderId="0"/>
    <xf numFmtId="9" fontId="2"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223">
    <xf numFmtId="0" fontId="0" fillId="0" borderId="0" xfId="0"/>
    <xf numFmtId="0" fontId="5" fillId="0" borderId="0" xfId="0" applyFont="1" applyAlignment="1">
      <alignment horizontal="center"/>
    </xf>
    <xf numFmtId="0" fontId="5" fillId="0" borderId="0" xfId="0" applyFont="1"/>
    <xf numFmtId="0" fontId="5" fillId="0" borderId="0" xfId="0" applyFont="1" applyAlignment="1">
      <alignment vertical="center"/>
    </xf>
    <xf numFmtId="43" fontId="5" fillId="0" borderId="0" xfId="1" applyFont="1" applyAlignment="1">
      <alignment vertical="center"/>
    </xf>
    <xf numFmtId="43" fontId="5" fillId="0" borderId="0" xfId="1" applyFont="1" applyAlignment="1">
      <alignment horizontal="center" vertical="center"/>
    </xf>
    <xf numFmtId="0" fontId="5" fillId="0" borderId="0" xfId="0" applyFont="1" applyAlignment="1">
      <alignment horizontal="center" vertical="center"/>
    </xf>
    <xf numFmtId="9" fontId="5" fillId="0" borderId="0" xfId="5" applyFont="1" applyAlignment="1">
      <alignment vertical="center"/>
    </xf>
    <xf numFmtId="43" fontId="5" fillId="0" borderId="0" xfId="1" applyFont="1"/>
    <xf numFmtId="43" fontId="5" fillId="0" borderId="0" xfId="1" applyFont="1" applyAlignment="1">
      <alignment horizontal="center"/>
    </xf>
    <xf numFmtId="0" fontId="5" fillId="0" borderId="0" xfId="0" applyFont="1" applyAlignment="1">
      <alignment horizontal="right"/>
    </xf>
    <xf numFmtId="0" fontId="7" fillId="0" borderId="0" xfId="0" applyFont="1" applyAlignment="1">
      <alignment vertical="center"/>
    </xf>
    <xf numFmtId="165" fontId="5" fillId="0" borderId="0" xfId="5" applyNumberFormat="1" applyFont="1" applyAlignment="1">
      <alignment vertical="center"/>
    </xf>
    <xf numFmtId="43" fontId="5" fillId="2" borderId="0" xfId="1" applyFont="1" applyFill="1" applyAlignment="1">
      <alignment vertical="center"/>
    </xf>
    <xf numFmtId="4" fontId="5" fillId="0" borderId="1" xfId="0" applyNumberFormat="1" applyFont="1" applyBorder="1" applyAlignment="1">
      <alignment horizontal="center" vertical="center"/>
    </xf>
    <xf numFmtId="4" fontId="5" fillId="0" borderId="0" xfId="0" applyNumberFormat="1" applyFont="1" applyAlignment="1">
      <alignment vertical="center"/>
    </xf>
    <xf numFmtId="4" fontId="5" fillId="0" borderId="0" xfId="0" applyNumberFormat="1" applyFont="1"/>
    <xf numFmtId="4" fontId="5" fillId="0" borderId="0" xfId="1" applyNumberFormat="1" applyFont="1" applyAlignment="1">
      <alignment vertical="center"/>
    </xf>
    <xf numFmtId="4" fontId="5" fillId="0" borderId="0" xfId="1" applyNumberFormat="1" applyFont="1"/>
    <xf numFmtId="43" fontId="5" fillId="0" borderId="0" xfId="1" applyFont="1" applyBorder="1" applyAlignment="1">
      <alignment horizontal="center" vertical="center"/>
    </xf>
    <xf numFmtId="4" fontId="7" fillId="0" borderId="0" xfId="0" applyNumberFormat="1" applyFont="1" applyAlignment="1">
      <alignment horizontal="right" vertical="center"/>
    </xf>
    <xf numFmtId="4" fontId="5" fillId="0" borderId="0" xfId="0" applyNumberFormat="1" applyFont="1" applyAlignment="1">
      <alignment horizontal="center" vertical="center"/>
    </xf>
    <xf numFmtId="4" fontId="5" fillId="0" borderId="0" xfId="0" applyNumberFormat="1" applyFont="1" applyAlignment="1">
      <alignment horizontal="center"/>
    </xf>
    <xf numFmtId="0" fontId="8" fillId="0" borderId="2" xfId="0" applyFont="1" applyBorder="1" applyAlignment="1">
      <alignment vertical="center"/>
    </xf>
    <xf numFmtId="0" fontId="8" fillId="0" borderId="3" xfId="0" applyFont="1" applyBorder="1" applyAlignment="1">
      <alignment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4" fontId="8" fillId="0" borderId="1" xfId="0" applyNumberFormat="1" applyFont="1" applyBorder="1" applyAlignment="1">
      <alignment horizontal="center" vertical="center"/>
    </xf>
    <xf numFmtId="43" fontId="8" fillId="0" borderId="1" xfId="1" applyFont="1" applyBorder="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5" fillId="3" borderId="0" xfId="0" applyFont="1" applyFill="1" applyAlignment="1">
      <alignment vertical="center"/>
    </xf>
    <xf numFmtId="0" fontId="5" fillId="2" borderId="0" xfId="0" applyFont="1" applyFill="1" applyAlignment="1">
      <alignment vertical="center"/>
    </xf>
    <xf numFmtId="0" fontId="5" fillId="2" borderId="0" xfId="0" applyFont="1" applyFill="1" applyAlignment="1">
      <alignment horizontal="center" vertical="center"/>
    </xf>
    <xf numFmtId="4" fontId="5" fillId="2" borderId="0" xfId="0" applyNumberFormat="1" applyFont="1" applyFill="1" applyAlignment="1">
      <alignment horizontal="center" vertical="center"/>
    </xf>
    <xf numFmtId="0" fontId="4" fillId="0" borderId="0" xfId="0" applyFont="1" applyAlignment="1">
      <alignment vertical="center"/>
    </xf>
    <xf numFmtId="43" fontId="4" fillId="0" borderId="0" xfId="1" applyFont="1" applyAlignment="1">
      <alignment horizontal="center" vertical="center"/>
    </xf>
    <xf numFmtId="43" fontId="5" fillId="0" borderId="0" xfId="1" applyFont="1" applyFill="1" applyAlignment="1">
      <alignment horizontal="center" vertical="center"/>
    </xf>
    <xf numFmtId="4" fontId="5" fillId="4" borderId="0" xfId="1" applyNumberFormat="1" applyFont="1" applyFill="1" applyAlignment="1">
      <alignment vertical="center"/>
    </xf>
    <xf numFmtId="4" fontId="5" fillId="0" borderId="0" xfId="1" applyNumberFormat="1" applyFont="1" applyFill="1" applyAlignment="1">
      <alignment vertical="center"/>
    </xf>
    <xf numFmtId="0" fontId="6" fillId="0" borderId="0" xfId="0" applyFont="1" applyAlignment="1">
      <alignment horizontal="right" vertical="center"/>
    </xf>
    <xf numFmtId="43" fontId="8" fillId="0" borderId="1" xfId="1" applyFont="1" applyFill="1" applyBorder="1" applyAlignment="1">
      <alignment horizontal="center" vertical="center"/>
    </xf>
    <xf numFmtId="4" fontId="5" fillId="0" borderId="0" xfId="1" applyNumberFormat="1" applyFont="1" applyFill="1"/>
    <xf numFmtId="43" fontId="5" fillId="2" borderId="0" xfId="1" applyFont="1" applyFill="1" applyAlignment="1">
      <alignment horizontal="center" vertical="center"/>
    </xf>
    <xf numFmtId="4" fontId="5" fillId="2" borderId="0" xfId="1" applyNumberFormat="1" applyFont="1" applyFill="1" applyAlignment="1">
      <alignment vertical="center"/>
    </xf>
    <xf numFmtId="9" fontId="5" fillId="2" borderId="0" xfId="5" applyFont="1" applyFill="1" applyAlignment="1">
      <alignment vertical="center"/>
    </xf>
    <xf numFmtId="4" fontId="5" fillId="2" borderId="0" xfId="0" applyNumberFormat="1" applyFont="1" applyFill="1" applyAlignment="1">
      <alignment vertical="center"/>
    </xf>
    <xf numFmtId="0" fontId="5" fillId="0" borderId="1" xfId="0" applyFont="1" applyBorder="1" applyAlignment="1">
      <alignment horizontal="center" vertical="center"/>
    </xf>
    <xf numFmtId="0" fontId="10" fillId="5" borderId="4" xfId="0" applyFont="1" applyFill="1" applyBorder="1" applyAlignment="1">
      <alignment horizontal="center" vertical="center"/>
    </xf>
    <xf numFmtId="0" fontId="10" fillId="5" borderId="5" xfId="0" applyFont="1" applyFill="1" applyBorder="1" applyAlignment="1">
      <alignment horizontal="center" vertical="center"/>
    </xf>
    <xf numFmtId="0" fontId="7" fillId="5" borderId="2" xfId="0" applyFont="1" applyFill="1" applyBorder="1" applyAlignment="1">
      <alignment vertical="center"/>
    </xf>
    <xf numFmtId="0" fontId="7" fillId="5" borderId="6" xfId="0" applyFont="1" applyFill="1" applyBorder="1" applyAlignment="1">
      <alignment vertical="center"/>
    </xf>
    <xf numFmtId="43" fontId="3" fillId="6" borderId="0" xfId="1" applyFont="1" applyFill="1" applyAlignment="1">
      <alignment vertical="center"/>
    </xf>
    <xf numFmtId="4" fontId="5" fillId="7" borderId="0" xfId="1" applyNumberFormat="1" applyFont="1" applyFill="1" applyAlignment="1">
      <alignment vertical="center"/>
    </xf>
    <xf numFmtId="9" fontId="5" fillId="0" borderId="1" xfId="5" applyFont="1" applyFill="1" applyBorder="1" applyAlignment="1">
      <alignment horizontal="center" vertical="center"/>
    </xf>
    <xf numFmtId="9" fontId="5" fillId="0" borderId="0" xfId="5" applyFont="1" applyFill="1" applyAlignment="1">
      <alignment vertical="center"/>
    </xf>
    <xf numFmtId="9" fontId="5" fillId="0" borderId="0" xfId="5" applyFont="1" applyFill="1" applyAlignment="1">
      <alignment horizontal="center" vertical="center"/>
    </xf>
    <xf numFmtId="9" fontId="5" fillId="0" borderId="0" xfId="5" applyFont="1" applyFill="1" applyAlignment="1">
      <alignment horizontal="center"/>
    </xf>
    <xf numFmtId="4" fontId="7" fillId="0" borderId="0" xfId="1" applyNumberFormat="1" applyFont="1" applyFill="1" applyAlignment="1">
      <alignment vertical="center"/>
    </xf>
    <xf numFmtId="9" fontId="7" fillId="0" borderId="0" xfId="5" applyFont="1" applyFill="1" applyAlignment="1">
      <alignment vertical="center"/>
    </xf>
    <xf numFmtId="165" fontId="5" fillId="0" borderId="0" xfId="5" applyNumberFormat="1" applyFont="1" applyFill="1" applyAlignment="1">
      <alignment vertical="center"/>
    </xf>
    <xf numFmtId="9" fontId="5" fillId="0" borderId="0" xfId="5" applyFont="1" applyFill="1"/>
    <xf numFmtId="4" fontId="5" fillId="2" borderId="0" xfId="1" applyNumberFormat="1" applyFont="1" applyFill="1" applyAlignment="1" applyProtection="1">
      <alignment vertical="center"/>
      <protection locked="0"/>
    </xf>
    <xf numFmtId="9" fontId="5" fillId="0" borderId="1" xfId="5" applyFont="1" applyBorder="1" applyAlignment="1" applyProtection="1">
      <alignment horizontal="center" vertical="center"/>
      <protection locked="0"/>
    </xf>
    <xf numFmtId="43" fontId="8" fillId="0" borderId="1" xfId="1" applyFont="1" applyBorder="1" applyAlignment="1" applyProtection="1">
      <alignment horizontal="center" vertical="center"/>
      <protection locked="0"/>
    </xf>
    <xf numFmtId="4" fontId="5" fillId="0" borderId="0" xfId="1" applyNumberFormat="1" applyFont="1" applyAlignment="1" applyProtection="1">
      <alignment vertical="center"/>
      <protection locked="0"/>
    </xf>
    <xf numFmtId="4" fontId="7" fillId="0" borderId="0" xfId="1" applyNumberFormat="1" applyFont="1" applyAlignment="1" applyProtection="1">
      <alignment vertical="center"/>
      <protection locked="0"/>
    </xf>
    <xf numFmtId="4" fontId="5" fillId="0" borderId="0" xfId="1" applyNumberFormat="1" applyFont="1" applyProtection="1">
      <protection locked="0"/>
    </xf>
    <xf numFmtId="0" fontId="11" fillId="0" borderId="0" xfId="0" applyFont="1" applyAlignment="1">
      <alignment horizontal="right" vertical="center"/>
    </xf>
    <xf numFmtId="43" fontId="8" fillId="8" borderId="1" xfId="1" applyFont="1" applyFill="1" applyBorder="1" applyAlignment="1" applyProtection="1">
      <alignment horizontal="center" vertical="center"/>
      <protection locked="0"/>
    </xf>
    <xf numFmtId="4" fontId="5" fillId="0" borderId="0" xfId="0" applyNumberFormat="1" applyFont="1" applyAlignment="1">
      <alignment horizontal="right" vertical="center"/>
    </xf>
    <xf numFmtId="0" fontId="7" fillId="0" borderId="0" xfId="5" applyNumberFormat="1" applyFont="1" applyAlignment="1">
      <alignment horizontal="right" vertical="center"/>
    </xf>
    <xf numFmtId="0" fontId="7" fillId="0" borderId="0" xfId="0" applyFont="1" applyAlignment="1">
      <alignment horizontal="right" vertical="center"/>
    </xf>
    <xf numFmtId="0" fontId="9" fillId="0" borderId="0" xfId="0" applyFont="1" applyAlignment="1">
      <alignment horizontal="right" vertical="center"/>
    </xf>
    <xf numFmtId="0" fontId="13" fillId="0" borderId="0" xfId="0" applyFont="1" applyAlignment="1">
      <alignment vertical="center"/>
    </xf>
    <xf numFmtId="0" fontId="8" fillId="0" borderId="0" xfId="0" applyFont="1" applyAlignment="1">
      <alignment horizontal="right" vertical="center"/>
    </xf>
    <xf numFmtId="4" fontId="5" fillId="0" borderId="0" xfId="1" applyNumberFormat="1" applyFont="1" applyFill="1" applyAlignment="1" applyProtection="1">
      <alignment vertical="center"/>
      <protection locked="0"/>
    </xf>
    <xf numFmtId="9" fontId="8" fillId="0" borderId="1" xfId="5" applyFont="1" applyFill="1" applyBorder="1" applyAlignment="1">
      <alignment horizontal="center"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5" fillId="0" borderId="0" xfId="0" applyFont="1" applyAlignment="1">
      <alignment horizontal="right" vertical="center"/>
    </xf>
    <xf numFmtId="0" fontId="5" fillId="0" borderId="0" xfId="0" quotePrefix="1" applyFont="1" applyAlignment="1">
      <alignment horizontal="right" vertical="center"/>
    </xf>
    <xf numFmtId="0" fontId="7" fillId="0" borderId="0" xfId="0" applyFont="1" applyAlignment="1">
      <alignment horizontal="center"/>
    </xf>
    <xf numFmtId="0" fontId="7" fillId="0" borderId="7" xfId="0" applyFont="1" applyBorder="1" applyAlignment="1">
      <alignment horizontal="center"/>
    </xf>
    <xf numFmtId="0" fontId="0" fillId="0" borderId="0" xfId="0" applyAlignment="1">
      <alignment vertical="center"/>
    </xf>
    <xf numFmtId="0" fontId="9" fillId="0" borderId="0" xfId="0" applyFont="1" applyAlignment="1">
      <alignment horizontal="center" vertical="center"/>
    </xf>
    <xf numFmtId="0" fontId="5" fillId="9" borderId="0" xfId="0" applyFont="1" applyFill="1" applyAlignment="1">
      <alignment vertical="center"/>
    </xf>
    <xf numFmtId="0" fontId="5" fillId="0" borderId="7" xfId="0" applyFont="1" applyBorder="1" applyAlignment="1">
      <alignment vertical="center"/>
    </xf>
    <xf numFmtId="0" fontId="5" fillId="0" borderId="1" xfId="0" applyFont="1" applyBorder="1" applyAlignment="1" applyProtection="1">
      <alignment horizontal="center" vertical="center"/>
      <protection locked="0"/>
    </xf>
    <xf numFmtId="0" fontId="16" fillId="0" borderId="0" xfId="0" applyFont="1" applyAlignment="1">
      <alignment horizontal="right" vertical="center"/>
    </xf>
    <xf numFmtId="0" fontId="0" fillId="3" borderId="0" xfId="0" applyFill="1"/>
    <xf numFmtId="0" fontId="10" fillId="0" borderId="0" xfId="0" applyFont="1" applyAlignment="1">
      <alignment horizontal="center" vertical="center"/>
    </xf>
    <xf numFmtId="43" fontId="5" fillId="0" borderId="0" xfId="1" applyFont="1" applyFill="1"/>
    <xf numFmtId="9" fontId="5" fillId="2" borderId="0" xfId="5" applyFont="1" applyFill="1" applyAlignment="1">
      <alignment horizontal="center" vertical="center"/>
    </xf>
    <xf numFmtId="49" fontId="5" fillId="0" borderId="0" xfId="0" applyNumberFormat="1" applyFont="1" applyAlignment="1">
      <alignment horizontal="right" vertical="center"/>
    </xf>
    <xf numFmtId="1" fontId="5" fillId="0" borderId="0" xfId="0" applyNumberFormat="1" applyFont="1" applyAlignment="1">
      <alignment horizontal="center" vertical="center"/>
    </xf>
    <xf numFmtId="1" fontId="8" fillId="0" borderId="1" xfId="1" applyNumberFormat="1" applyFont="1" applyBorder="1" applyAlignment="1">
      <alignment horizontal="center" vertical="center"/>
    </xf>
    <xf numFmtId="1" fontId="7" fillId="0" borderId="0" xfId="0" applyNumberFormat="1" applyFont="1" applyAlignment="1">
      <alignment horizontal="center" vertical="center"/>
    </xf>
    <xf numFmtId="1" fontId="5" fillId="0" borderId="0" xfId="0" applyNumberFormat="1" applyFont="1" applyAlignment="1">
      <alignment horizontal="center"/>
    </xf>
    <xf numFmtId="14" fontId="4" fillId="10" borderId="4" xfId="0" applyNumberFormat="1" applyFont="1" applyFill="1" applyBorder="1" applyAlignment="1">
      <alignment horizontal="center"/>
    </xf>
    <xf numFmtId="14" fontId="4" fillId="10" borderId="5" xfId="0" applyNumberFormat="1" applyFont="1" applyFill="1" applyBorder="1" applyAlignment="1">
      <alignment horizontal="center"/>
    </xf>
    <xf numFmtId="14" fontId="4" fillId="0" borderId="0" xfId="0" applyNumberFormat="1" applyFont="1" applyAlignment="1">
      <alignment horizontal="left"/>
    </xf>
    <xf numFmtId="14" fontId="0" fillId="0" borderId="0" xfId="0" quotePrefix="1" applyNumberFormat="1" applyAlignment="1">
      <alignment horizontal="left"/>
    </xf>
    <xf numFmtId="0" fontId="5" fillId="3" borderId="0" xfId="0" applyFont="1" applyFill="1"/>
    <xf numFmtId="0" fontId="7" fillId="10" borderId="6" xfId="0" applyFont="1" applyFill="1" applyBorder="1" applyAlignment="1">
      <alignment vertical="center"/>
    </xf>
    <xf numFmtId="0" fontId="5" fillId="2" borderId="1" xfId="0" applyFont="1" applyFill="1" applyBorder="1" applyAlignment="1">
      <alignment horizontal="center" vertical="center"/>
    </xf>
    <xf numFmtId="0" fontId="0" fillId="0" borderId="1" xfId="0" applyBorder="1" applyAlignment="1">
      <alignment horizontal="center"/>
    </xf>
    <xf numFmtId="0" fontId="7" fillId="10" borderId="2" xfId="0" applyFont="1" applyFill="1" applyBorder="1" applyAlignment="1">
      <alignment vertical="center"/>
    </xf>
    <xf numFmtId="0" fontId="0" fillId="0" borderId="0" xfId="0" applyAlignment="1">
      <alignment horizontal="left"/>
    </xf>
    <xf numFmtId="49" fontId="5" fillId="0" borderId="0" xfId="0" applyNumberFormat="1" applyFont="1" applyAlignment="1">
      <alignment horizontal="left" vertical="center"/>
    </xf>
    <xf numFmtId="0" fontId="18" fillId="0" borderId="0" xfId="0" applyFont="1" applyAlignment="1">
      <alignment horizontal="left"/>
    </xf>
    <xf numFmtId="9" fontId="5" fillId="0" borderId="0" xfId="5" applyFont="1" applyBorder="1" applyAlignment="1" applyProtection="1">
      <alignment horizontal="center" vertical="center"/>
      <protection locked="0"/>
    </xf>
    <xf numFmtId="4" fontId="5" fillId="11" borderId="0" xfId="1" applyNumberFormat="1" applyFont="1" applyFill="1" applyAlignment="1">
      <alignment vertical="center"/>
    </xf>
    <xf numFmtId="4" fontId="5" fillId="6" borderId="0" xfId="1" applyNumberFormat="1" applyFont="1" applyFill="1" applyAlignment="1">
      <alignment vertical="center"/>
    </xf>
    <xf numFmtId="4" fontId="5" fillId="12" borderId="0" xfId="1" applyNumberFormat="1" applyFont="1" applyFill="1" applyAlignment="1">
      <alignment vertical="center"/>
    </xf>
    <xf numFmtId="4" fontId="5" fillId="10" borderId="0" xfId="1" applyNumberFormat="1" applyFont="1" applyFill="1" applyAlignment="1">
      <alignment vertical="center"/>
    </xf>
    <xf numFmtId="4" fontId="5" fillId="7" borderId="0" xfId="1" applyNumberFormat="1" applyFont="1" applyFill="1" applyAlignment="1">
      <alignment horizontal="left" vertical="center"/>
    </xf>
    <xf numFmtId="4" fontId="5" fillId="4" borderId="0" xfId="1" applyNumberFormat="1" applyFont="1" applyFill="1" applyAlignment="1">
      <alignment horizontal="left" vertical="center"/>
    </xf>
    <xf numFmtId="4" fontId="5" fillId="2" borderId="0" xfId="1" applyNumberFormat="1" applyFont="1" applyFill="1" applyAlignment="1">
      <alignment horizontal="left" vertical="center"/>
    </xf>
    <xf numFmtId="4" fontId="5" fillId="11" borderId="0" xfId="1" applyNumberFormat="1" applyFont="1" applyFill="1" applyAlignment="1">
      <alignment horizontal="left" vertical="center"/>
    </xf>
    <xf numFmtId="4" fontId="5" fillId="6" borderId="0" xfId="1" applyNumberFormat="1" applyFont="1" applyFill="1" applyAlignment="1">
      <alignment horizontal="left" vertical="center"/>
    </xf>
    <xf numFmtId="4" fontId="5" fillId="12" borderId="0" xfId="1" applyNumberFormat="1" applyFont="1" applyFill="1" applyAlignment="1">
      <alignment horizontal="left" vertical="center"/>
    </xf>
    <xf numFmtId="4" fontId="5" fillId="10" borderId="0" xfId="1" applyNumberFormat="1" applyFont="1" applyFill="1" applyAlignment="1">
      <alignment horizontal="left" vertical="center"/>
    </xf>
    <xf numFmtId="4" fontId="5" fillId="0" borderId="0" xfId="1" applyNumberFormat="1" applyFont="1" applyFill="1" applyAlignment="1">
      <alignment horizontal="left" vertical="center"/>
    </xf>
    <xf numFmtId="4" fontId="5" fillId="0" borderId="1" xfId="0" applyNumberFormat="1" applyFont="1" applyBorder="1" applyAlignment="1">
      <alignment horizontal="right"/>
    </xf>
    <xf numFmtId="4" fontId="5" fillId="10" borderId="0" xfId="1" applyNumberFormat="1" applyFont="1" applyFill="1" applyAlignment="1" applyProtection="1">
      <alignment vertical="center"/>
      <protection locked="0"/>
    </xf>
    <xf numFmtId="9" fontId="5"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5" fillId="0" borderId="0" xfId="1" applyNumberFormat="1" applyFont="1" applyAlignment="1">
      <alignment horizontal="center" vertical="center"/>
    </xf>
    <xf numFmtId="1" fontId="5" fillId="0" borderId="0" xfId="1" applyNumberFormat="1" applyFont="1" applyFill="1" applyAlignment="1">
      <alignment horizontal="center" vertical="center"/>
    </xf>
    <xf numFmtId="1" fontId="5" fillId="2" borderId="0" xfId="1" applyNumberFormat="1" applyFont="1" applyFill="1" applyAlignment="1">
      <alignment horizontal="center" vertical="center"/>
    </xf>
    <xf numFmtId="1" fontId="5" fillId="0" borderId="0" xfId="1" applyNumberFormat="1" applyFont="1" applyAlignment="1">
      <alignment horizontal="center"/>
    </xf>
    <xf numFmtId="3" fontId="5" fillId="4" borderId="0" xfId="1" applyNumberFormat="1" applyFont="1" applyFill="1" applyAlignment="1">
      <alignment horizontal="center" vertical="center"/>
    </xf>
    <xf numFmtId="3" fontId="5" fillId="7" borderId="0" xfId="1" applyNumberFormat="1" applyFont="1" applyFill="1" applyAlignment="1">
      <alignment horizontal="center" vertical="center"/>
    </xf>
    <xf numFmtId="3" fontId="5" fillId="2" borderId="0" xfId="1" applyNumberFormat="1" applyFont="1" applyFill="1" applyAlignment="1">
      <alignment horizontal="center" vertical="center"/>
    </xf>
    <xf numFmtId="3" fontId="5" fillId="11" borderId="0" xfId="1" applyNumberFormat="1" applyFont="1" applyFill="1" applyAlignment="1">
      <alignment horizontal="center" vertical="center"/>
    </xf>
    <xf numFmtId="3" fontId="5" fillId="6" borderId="0" xfId="1" applyNumberFormat="1" applyFont="1" applyFill="1" applyAlignment="1">
      <alignment horizontal="center" vertical="center"/>
    </xf>
    <xf numFmtId="3" fontId="5" fillId="12" borderId="0" xfId="1" applyNumberFormat="1" applyFont="1" applyFill="1" applyAlignment="1">
      <alignment horizontal="center" vertical="center"/>
    </xf>
    <xf numFmtId="3" fontId="5" fillId="10" borderId="0" xfId="1" applyNumberFormat="1" applyFont="1" applyFill="1" applyAlignment="1">
      <alignment horizontal="center" vertical="center"/>
    </xf>
    <xf numFmtId="43" fontId="8" fillId="0" borderId="1" xfId="1" quotePrefix="1" applyFont="1" applyBorder="1" applyAlignment="1">
      <alignment horizontal="center" vertical="center"/>
    </xf>
    <xf numFmtId="0" fontId="19" fillId="13" borderId="2" xfId="0" applyFont="1" applyFill="1" applyBorder="1"/>
    <xf numFmtId="0" fontId="12"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10" fillId="0" borderId="0" xfId="0" applyFont="1" applyAlignment="1">
      <alignment vertical="center"/>
    </xf>
    <xf numFmtId="0" fontId="17" fillId="0" borderId="0" xfId="0" applyFont="1" applyAlignment="1">
      <alignment horizontal="right" vertical="center"/>
    </xf>
    <xf numFmtId="43" fontId="8" fillId="0" borderId="0" xfId="1" applyFont="1" applyFill="1" applyAlignment="1">
      <alignment horizontal="center" vertical="center"/>
    </xf>
    <xf numFmtId="0" fontId="5" fillId="0" borderId="0" xfId="0" applyFont="1" applyAlignment="1">
      <alignment horizontal="left" vertical="center" wrapText="1"/>
    </xf>
    <xf numFmtId="43" fontId="5" fillId="0" borderId="0" xfId="1" applyFont="1" applyFill="1" applyAlignment="1">
      <alignment horizontal="left" vertical="center" wrapText="1"/>
    </xf>
    <xf numFmtId="43" fontId="3" fillId="6" borderId="0" xfId="1" applyFont="1" applyFill="1" applyAlignment="1">
      <alignment horizontal="left" vertical="center" wrapText="1"/>
    </xf>
    <xf numFmtId="4" fontId="5" fillId="0" borderId="0" xfId="1" applyNumberFormat="1" applyFont="1" applyFill="1" applyAlignment="1">
      <alignment horizontal="left" vertical="center" wrapText="1"/>
    </xf>
    <xf numFmtId="165" fontId="5" fillId="0" borderId="0" xfId="5" applyNumberFormat="1" applyFont="1" applyFill="1" applyAlignment="1">
      <alignment horizontal="left" vertical="center" wrapText="1"/>
    </xf>
    <xf numFmtId="9" fontId="5" fillId="0" borderId="0" xfId="5" applyFont="1" applyFill="1" applyAlignment="1">
      <alignment horizontal="left" vertical="center" wrapText="1"/>
    </xf>
    <xf numFmtId="4" fontId="5" fillId="0" borderId="0" xfId="1" applyNumberFormat="1" applyFont="1" applyFill="1" applyAlignment="1" applyProtection="1">
      <alignment horizontal="left" vertical="center" wrapText="1"/>
      <protection locked="0"/>
    </xf>
    <xf numFmtId="0" fontId="5" fillId="3" borderId="0" xfId="0" applyFont="1" applyFill="1" applyAlignment="1">
      <alignment horizontal="left" vertical="center" wrapText="1"/>
    </xf>
    <xf numFmtId="0" fontId="20" fillId="0" borderId="0" xfId="0" applyFont="1" applyAlignment="1">
      <alignment vertical="center"/>
    </xf>
    <xf numFmtId="0" fontId="21" fillId="0" borderId="0" xfId="0" applyFont="1"/>
    <xf numFmtId="0" fontId="7" fillId="0" borderId="0" xfId="0" applyFont="1" applyAlignment="1">
      <alignment horizontal="center" vertical="center"/>
    </xf>
    <xf numFmtId="0" fontId="17" fillId="0" borderId="3" xfId="0" applyFont="1" applyBorder="1" applyAlignment="1">
      <alignment horizontal="center" vertical="center"/>
    </xf>
    <xf numFmtId="0" fontId="4" fillId="0" borderId="0" xfId="0" applyFont="1"/>
    <xf numFmtId="14" fontId="3" fillId="0" borderId="0" xfId="0" applyNumberFormat="1" applyFont="1" applyAlignment="1">
      <alignment horizontal="left"/>
    </xf>
    <xf numFmtId="17" fontId="3" fillId="0" borderId="0" xfId="0" applyNumberFormat="1" applyFont="1" applyAlignment="1">
      <alignment horizontal="left"/>
    </xf>
    <xf numFmtId="14" fontId="4" fillId="0" borderId="0" xfId="0" quotePrefix="1" applyNumberFormat="1" applyFont="1" applyAlignment="1">
      <alignment horizontal="left"/>
    </xf>
    <xf numFmtId="14" fontId="23" fillId="0" borderId="0" xfId="0" applyNumberFormat="1" applyFont="1" applyAlignment="1">
      <alignment horizontal="left"/>
    </xf>
    <xf numFmtId="0" fontId="15" fillId="0" borderId="0" xfId="0" applyFont="1" applyAlignment="1">
      <alignment vertical="center"/>
    </xf>
    <xf numFmtId="43" fontId="15" fillId="0" borderId="0" xfId="1" applyFont="1" applyAlignment="1">
      <alignment horizontal="center" vertical="center"/>
    </xf>
    <xf numFmtId="4" fontId="15" fillId="0" borderId="0" xfId="1" applyNumberFormat="1" applyFont="1" applyAlignment="1">
      <alignment vertical="center"/>
    </xf>
    <xf numFmtId="4" fontId="15" fillId="0" borderId="0" xfId="0" applyNumberFormat="1" applyFont="1" applyAlignment="1">
      <alignment vertical="center"/>
    </xf>
    <xf numFmtId="4" fontId="15" fillId="0" borderId="0" xfId="0" applyNumberFormat="1" applyFont="1" applyAlignment="1">
      <alignment horizontal="right" vertical="center"/>
    </xf>
    <xf numFmtId="4" fontId="15" fillId="0" borderId="0" xfId="1" applyNumberFormat="1" applyFont="1" applyFill="1" applyAlignment="1">
      <alignment vertical="center"/>
    </xf>
    <xf numFmtId="9" fontId="15" fillId="0" borderId="0" xfId="5" applyFont="1" applyFill="1" applyAlignment="1">
      <alignment vertical="center"/>
    </xf>
    <xf numFmtId="4" fontId="15" fillId="0" borderId="0" xfId="1" applyNumberFormat="1" applyFont="1" applyAlignment="1" applyProtection="1">
      <alignment vertical="center"/>
      <protection locked="0"/>
    </xf>
    <xf numFmtId="1" fontId="15" fillId="0" borderId="0" xfId="1" applyNumberFormat="1" applyFont="1" applyAlignment="1">
      <alignment horizontal="center" vertical="center"/>
    </xf>
    <xf numFmtId="0" fontId="0" fillId="0" borderId="7" xfId="0" applyBorder="1"/>
    <xf numFmtId="1" fontId="9" fillId="0" borderId="0" xfId="0" applyNumberFormat="1" applyFont="1" applyAlignment="1">
      <alignment horizontal="center" vertical="center"/>
    </xf>
    <xf numFmtId="1" fontId="5" fillId="9" borderId="0" xfId="0" applyNumberFormat="1" applyFont="1" applyFill="1" applyAlignment="1">
      <alignment horizontal="center" vertical="center"/>
    </xf>
    <xf numFmtId="1" fontId="5" fillId="0" borderId="7" xfId="0" applyNumberFormat="1" applyFont="1" applyBorder="1" applyAlignment="1">
      <alignment horizontal="center" vertical="center"/>
    </xf>
    <xf numFmtId="1" fontId="7" fillId="0" borderId="7" xfId="0" applyNumberFormat="1" applyFont="1" applyBorder="1" applyAlignment="1">
      <alignment horizontal="center"/>
    </xf>
    <xf numFmtId="1" fontId="5" fillId="3" borderId="0" xfId="0" applyNumberFormat="1" applyFont="1" applyFill="1" applyAlignment="1">
      <alignment horizontal="center" vertical="center"/>
    </xf>
    <xf numFmtId="0" fontId="3" fillId="0" borderId="0" xfId="0" applyFont="1"/>
    <xf numFmtId="1" fontId="5" fillId="0" borderId="0" xfId="0" quotePrefix="1" applyNumberFormat="1" applyFont="1" applyAlignment="1">
      <alignment horizontal="center" vertical="center"/>
    </xf>
    <xf numFmtId="49" fontId="27" fillId="0" borderId="0" xfId="0" applyNumberFormat="1" applyFont="1" applyAlignment="1">
      <alignment horizontal="left" vertical="center"/>
    </xf>
    <xf numFmtId="43" fontId="5" fillId="14" borderId="0" xfId="1" applyFont="1" applyFill="1" applyAlignment="1">
      <alignment vertical="center"/>
    </xf>
    <xf numFmtId="0" fontId="24" fillId="0" borderId="0" xfId="0" applyFont="1" applyAlignment="1">
      <alignment vertical="center"/>
    </xf>
    <xf numFmtId="49" fontId="5" fillId="0" borderId="0" xfId="4" applyNumberFormat="1" applyFont="1" applyAlignment="1">
      <alignment horizontal="right" vertical="center"/>
    </xf>
    <xf numFmtId="4" fontId="7" fillId="0" borderId="2" xfId="2" applyNumberFormat="1" applyFont="1" applyFill="1" applyBorder="1" applyAlignment="1">
      <alignment vertical="center"/>
    </xf>
    <xf numFmtId="0" fontId="7" fillId="0" borderId="6" xfId="4" applyFont="1" applyBorder="1" applyAlignment="1">
      <alignment vertical="center"/>
    </xf>
    <xf numFmtId="43" fontId="5" fillId="0" borderId="0" xfId="1" applyFont="1" applyFill="1" applyAlignment="1">
      <alignment vertical="center"/>
    </xf>
    <xf numFmtId="14" fontId="4" fillId="0" borderId="0" xfId="0" applyNumberFormat="1" applyFont="1" applyAlignment="1">
      <alignment horizontal="left" vertical="top"/>
    </xf>
    <xf numFmtId="0" fontId="4" fillId="0" borderId="0" xfId="0" applyFont="1" applyAlignment="1">
      <alignment vertical="top"/>
    </xf>
    <xf numFmtId="0" fontId="4" fillId="0" borderId="0" xfId="0" applyFont="1" applyAlignment="1">
      <alignment vertical="top" wrapText="1"/>
    </xf>
    <xf numFmtId="0" fontId="3" fillId="0" borderId="0" xfId="0" applyFont="1" applyAlignment="1">
      <alignment vertical="top"/>
    </xf>
    <xf numFmtId="14" fontId="3" fillId="0" borderId="0" xfId="0" applyNumberFormat="1" applyFont="1" applyAlignment="1">
      <alignment horizontal="left" vertical="top"/>
    </xf>
    <xf numFmtId="0" fontId="3" fillId="0" borderId="0" xfId="0" applyFont="1" applyAlignment="1">
      <alignment vertical="top" wrapText="1"/>
    </xf>
    <xf numFmtId="0" fontId="0" fillId="0" borderId="0" xfId="0" applyAlignment="1">
      <alignment horizontal="center" vertical="center"/>
    </xf>
    <xf numFmtId="0" fontId="2" fillId="0" borderId="0" xfId="0" applyFont="1"/>
    <xf numFmtId="0" fontId="2" fillId="0" borderId="0" xfId="0" applyFont="1" applyAlignment="1">
      <alignment vertical="top"/>
    </xf>
    <xf numFmtId="0" fontId="2" fillId="0" borderId="0" xfId="0" applyFont="1" applyAlignment="1">
      <alignment vertical="top" wrapText="1"/>
    </xf>
    <xf numFmtId="14" fontId="4" fillId="0" borderId="0" xfId="0" quotePrefix="1" applyNumberFormat="1" applyFont="1" applyAlignment="1">
      <alignment horizontal="right" vertical="center"/>
    </xf>
    <xf numFmtId="0" fontId="5" fillId="0" borderId="3"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2" borderId="2" xfId="0" applyFont="1" applyFill="1" applyBorder="1" applyAlignment="1">
      <alignment horizontal="center" vertical="center"/>
    </xf>
    <xf numFmtId="0" fontId="5" fillId="2" borderId="6" xfId="0" applyFont="1" applyFill="1" applyBorder="1" applyAlignment="1">
      <alignment horizontal="center" vertical="center"/>
    </xf>
    <xf numFmtId="0" fontId="9" fillId="0" borderId="0" xfId="0" applyFont="1" applyAlignment="1">
      <alignment horizontal="center" vertical="center"/>
    </xf>
    <xf numFmtId="0" fontId="5" fillId="0" borderId="0" xfId="0" applyFont="1" applyAlignment="1">
      <alignment horizontal="center" vertical="top" wrapText="1"/>
    </xf>
    <xf numFmtId="0" fontId="9" fillId="0" borderId="0" xfId="0" applyFont="1" applyAlignment="1">
      <alignment horizontal="right" vertical="center"/>
    </xf>
    <xf numFmtId="14" fontId="7" fillId="0" borderId="0" xfId="0" applyNumberFormat="1" applyFont="1" applyAlignment="1">
      <alignment horizontal="right" vertical="center"/>
    </xf>
    <xf numFmtId="0" fontId="8" fillId="0" borderId="2" xfId="0" applyFont="1" applyBorder="1" applyAlignment="1">
      <alignment horizontal="center" vertical="center"/>
    </xf>
    <xf numFmtId="0" fontId="8" fillId="0" borderId="6"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9" fontId="7" fillId="0" borderId="8" xfId="5" applyFont="1" applyFill="1" applyBorder="1" applyAlignment="1">
      <alignment horizontal="center" vertical="center"/>
    </xf>
    <xf numFmtId="4" fontId="7" fillId="0" borderId="1" xfId="1" applyNumberFormat="1" applyFont="1" applyFill="1" applyBorder="1" applyAlignment="1">
      <alignment horizontal="center" vertical="center"/>
    </xf>
    <xf numFmtId="0" fontId="9" fillId="0" borderId="0" xfId="5" applyNumberFormat="1" applyFont="1" applyAlignment="1">
      <alignment horizontal="right" vertical="center"/>
    </xf>
    <xf numFmtId="2" fontId="8" fillId="0" borderId="0" xfId="0" applyNumberFormat="1" applyFont="1" applyAlignment="1">
      <alignment horizontal="center" vertical="center" wrapText="1"/>
    </xf>
    <xf numFmtId="0" fontId="16" fillId="0" borderId="0" xfId="0" applyFont="1" applyAlignment="1">
      <alignment horizontal="right" vertical="center"/>
    </xf>
    <xf numFmtId="4" fontId="5" fillId="0" borderId="2" xfId="0" applyNumberFormat="1" applyFont="1" applyBorder="1" applyAlignment="1">
      <alignment horizontal="center"/>
    </xf>
    <xf numFmtId="4" fontId="5" fillId="0" borderId="6" xfId="0" applyNumberFormat="1" applyFont="1" applyBorder="1" applyAlignment="1">
      <alignment horizontal="center"/>
    </xf>
    <xf numFmtId="0" fontId="14" fillId="0" borderId="0" xfId="0" applyFont="1" applyAlignment="1">
      <alignment horizontal="center" vertical="center"/>
    </xf>
    <xf numFmtId="0" fontId="26" fillId="0" borderId="0" xfId="0" applyFont="1" applyAlignment="1">
      <alignment horizontal="center" vertical="center"/>
    </xf>
    <xf numFmtId="0" fontId="0" fillId="0" borderId="0" xfId="0" applyAlignment="1">
      <alignment horizontal="center" vertical="center"/>
    </xf>
  </cellXfs>
  <cellStyles count="9">
    <cellStyle name="Comma" xfId="1" builtinId="3"/>
    <cellStyle name="Comma 2" xfId="2" xr:uid="{00000000-0005-0000-0000-000001000000}"/>
    <cellStyle name="Currency 2" xfId="7" xr:uid="{5C1DE05E-259D-4D08-8735-0BE850712DEC}"/>
    <cellStyle name="Hyperlink" xfId="3" builtinId="8"/>
    <cellStyle name="Normal" xfId="0" builtinId="0"/>
    <cellStyle name="Normal 2" xfId="4" xr:uid="{00000000-0005-0000-0000-000004000000}"/>
    <cellStyle name="Normal 3" xfId="6" xr:uid="{D272CAE4-40D0-447D-BB17-AAC9F9D527ED}"/>
    <cellStyle name="Percent" xfId="5" builtinId="5"/>
    <cellStyle name="Percent 2" xfId="8" xr:uid="{B4C6D19C-C88D-4F62-909E-BF52C5F687E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3937" name="Picture 335">
          <a:extLst>
            <a:ext uri="{FF2B5EF4-FFF2-40B4-BE49-F238E27FC236}">
              <a16:creationId xmlns:a16="http://schemas.microsoft.com/office/drawing/2014/main" id="{00000000-0008-0000-0100-0000610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295275</xdr:colOff>
          <xdr:row>1</xdr:row>
          <xdr:rowOff>152400</xdr:rowOff>
        </xdr:from>
        <xdr:to>
          <xdr:col>8</xdr:col>
          <xdr:colOff>438150</xdr:colOff>
          <xdr:row>4</xdr:row>
          <xdr:rowOff>161925</xdr:rowOff>
        </xdr:to>
        <xdr:sp macro="" textlink="">
          <xdr:nvSpPr>
            <xdr:cNvPr id="3079" name="Object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6867" name="Line 118">
          <a:extLst>
            <a:ext uri="{FF2B5EF4-FFF2-40B4-BE49-F238E27FC236}">
              <a16:creationId xmlns:a16="http://schemas.microsoft.com/office/drawing/2014/main" id="{00000000-0008-0000-0200-0000D31A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6868" name="Line 192">
          <a:extLst>
            <a:ext uri="{FF2B5EF4-FFF2-40B4-BE49-F238E27FC236}">
              <a16:creationId xmlns:a16="http://schemas.microsoft.com/office/drawing/2014/main" id="{00000000-0008-0000-0200-0000D41A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152400</xdr:colOff>
          <xdr:row>12</xdr:row>
          <xdr:rowOff>9525</xdr:rowOff>
        </xdr:from>
        <xdr:to>
          <xdr:col>14</xdr:col>
          <xdr:colOff>95250</xdr:colOff>
          <xdr:row>15</xdr:row>
          <xdr:rowOff>66674</xdr:rowOff>
        </xdr:to>
        <xdr:sp macro="" textlink="">
          <xdr:nvSpPr>
            <xdr:cNvPr id="1360" name="Object 336" hidden="1">
              <a:extLst>
                <a:ext uri="{63B3BB69-23CF-44E3-9099-C40C66FF867C}">
                  <a14:compatExt spid="_x0000_s1360"/>
                </a:ext>
                <a:ext uri="{FF2B5EF4-FFF2-40B4-BE49-F238E27FC236}">
                  <a16:creationId xmlns:a16="http://schemas.microsoft.com/office/drawing/2014/main" id="{00000000-0008-0000-0200-00005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9525</xdr:colOff>
      <xdr:row>12</xdr:row>
      <xdr:rowOff>9525</xdr:rowOff>
    </xdr:from>
    <xdr:to>
      <xdr:col>7</xdr:col>
      <xdr:colOff>19050</xdr:colOff>
      <xdr:row>13</xdr:row>
      <xdr:rowOff>9525</xdr:rowOff>
    </xdr:to>
    <xdr:pic>
      <xdr:nvPicPr>
        <xdr:cNvPr id="6869" name="Picture 335">
          <a:extLst>
            <a:ext uri="{FF2B5EF4-FFF2-40B4-BE49-F238E27FC236}">
              <a16:creationId xmlns:a16="http://schemas.microsoft.com/office/drawing/2014/main" id="{00000000-0008-0000-0200-0000D51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2" Type="http://schemas.openxmlformats.org/officeDocument/2006/relationships/hyperlink" Target="http://noblecompany.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52</v>
      </c>
      <c r="B1" s="110" t="s">
        <v>87</v>
      </c>
    </row>
    <row r="2" spans="1:13" x14ac:dyDescent="0.2">
      <c r="A2" s="7" t="s">
        <v>81</v>
      </c>
      <c r="B2" s="108" t="s">
        <v>85</v>
      </c>
      <c r="D2" s="182"/>
    </row>
    <row r="3" spans="1:13" x14ac:dyDescent="0.2">
      <c r="A3" s="7" t="s">
        <v>69</v>
      </c>
      <c r="B3" s="108" t="s">
        <v>86</v>
      </c>
      <c r="D3" s="182"/>
      <c r="E3" s="160"/>
    </row>
    <row r="4" spans="1:13" x14ac:dyDescent="0.2">
      <c r="A4" s="7" t="s">
        <v>25</v>
      </c>
      <c r="B4" s="109" t="s">
        <v>197</v>
      </c>
      <c r="C4" s="109"/>
      <c r="D4" s="109"/>
    </row>
    <row r="6" spans="1:13" x14ac:dyDescent="0.2">
      <c r="A6" s="90"/>
      <c r="B6" s="90"/>
      <c r="C6" s="90"/>
      <c r="D6" s="90"/>
      <c r="E6" s="90"/>
      <c r="F6" s="90"/>
      <c r="G6" s="90"/>
      <c r="H6" s="90"/>
    </row>
    <row r="8" spans="1:13" x14ac:dyDescent="0.2">
      <c r="A8" s="50" t="s">
        <v>39</v>
      </c>
      <c r="B8" s="51"/>
      <c r="C8" s="200"/>
      <c r="D8" s="200"/>
      <c r="E8" s="200"/>
      <c r="F8" s="200"/>
      <c r="G8" s="200"/>
      <c r="H8" s="201"/>
    </row>
    <row r="9" spans="1:13" x14ac:dyDescent="0.2">
      <c r="A9" s="3"/>
      <c r="B9" s="3"/>
      <c r="C9" s="3"/>
      <c r="D9" s="3"/>
      <c r="E9" s="3"/>
      <c r="F9" s="3"/>
      <c r="G9" s="3"/>
      <c r="H9" s="3"/>
      <c r="I9" s="3"/>
      <c r="J9" s="3"/>
      <c r="K9" s="3"/>
      <c r="L9" s="3"/>
      <c r="M9" s="3"/>
    </row>
    <row r="10" spans="1:13" x14ac:dyDescent="0.2">
      <c r="A10" s="3"/>
      <c r="B10" s="3" t="s">
        <v>28</v>
      </c>
      <c r="C10" s="3"/>
      <c r="D10" s="3"/>
      <c r="F10" s="3"/>
      <c r="G10" s="3"/>
      <c r="H10" s="3"/>
      <c r="I10" s="3"/>
      <c r="J10" s="3"/>
      <c r="K10" s="3"/>
      <c r="L10" s="3"/>
      <c r="M10" s="3"/>
    </row>
    <row r="11" spans="1:13" x14ac:dyDescent="0.2">
      <c r="A11" s="3"/>
      <c r="B11" s="3" t="s">
        <v>29</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30</v>
      </c>
      <c r="C14" s="3"/>
      <c r="D14" s="3"/>
      <c r="F14" s="3"/>
      <c r="G14" s="3"/>
      <c r="H14" s="3"/>
      <c r="I14" s="3"/>
      <c r="J14" s="3"/>
      <c r="K14" s="3"/>
      <c r="L14" s="3"/>
      <c r="M14" s="3"/>
    </row>
    <row r="15" spans="1:13" x14ac:dyDescent="0.2">
      <c r="A15" s="3"/>
      <c r="B15" s="3" t="s">
        <v>29</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31</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32</v>
      </c>
      <c r="C20" s="48"/>
      <c r="D20" s="3"/>
      <c r="E20" s="3"/>
      <c r="F20" s="3"/>
      <c r="G20" s="3"/>
      <c r="H20" s="3"/>
      <c r="I20" s="3"/>
      <c r="J20" s="3"/>
      <c r="K20" s="3"/>
      <c r="L20" s="3"/>
      <c r="M20" s="3"/>
    </row>
    <row r="21" spans="1:13" x14ac:dyDescent="0.2">
      <c r="B21" s="49" t="s">
        <v>14</v>
      </c>
      <c r="C21" s="49" t="s">
        <v>33</v>
      </c>
      <c r="D21" s="3"/>
      <c r="E21" s="3"/>
      <c r="F21" s="3"/>
      <c r="G21" s="3"/>
      <c r="H21" s="3"/>
      <c r="I21" s="3"/>
      <c r="J21" s="3"/>
      <c r="K21" s="3"/>
      <c r="L21" s="3"/>
      <c r="M21" s="3"/>
    </row>
    <row r="22" spans="1:13" x14ac:dyDescent="0.2">
      <c r="B22" s="47" t="str">
        <f>+B3</f>
        <v>C</v>
      </c>
      <c r="C22" s="63"/>
      <c r="D22" s="3"/>
      <c r="E22" s="3"/>
      <c r="F22" s="3"/>
      <c r="G22" s="3"/>
      <c r="H22" s="3"/>
      <c r="I22" s="3"/>
      <c r="J22" s="3"/>
      <c r="K22" s="3"/>
      <c r="L22" s="3"/>
      <c r="M22" s="3"/>
    </row>
    <row r="23" spans="1:13" x14ac:dyDescent="0.2">
      <c r="B23" s="6"/>
      <c r="C23" s="111"/>
      <c r="D23" s="3"/>
      <c r="E23" s="3"/>
      <c r="F23" s="3"/>
      <c r="G23" s="3"/>
      <c r="H23" s="3"/>
      <c r="I23" s="3"/>
      <c r="J23" s="3"/>
      <c r="K23" s="3"/>
      <c r="L23" s="3"/>
      <c r="M23" s="3"/>
    </row>
    <row r="24" spans="1:13" x14ac:dyDescent="0.2">
      <c r="A24" s="3"/>
      <c r="B24" s="3" t="s">
        <v>34</v>
      </c>
      <c r="C24" s="3"/>
      <c r="D24" s="3"/>
      <c r="F24" s="3"/>
      <c r="G24" s="3"/>
      <c r="H24" s="3"/>
      <c r="I24" s="3"/>
      <c r="J24" s="3"/>
      <c r="K24" s="3"/>
      <c r="L24" s="3"/>
      <c r="M24" s="3"/>
    </row>
    <row r="25" spans="1:13" x14ac:dyDescent="0.2">
      <c r="A25" s="3"/>
      <c r="B25" s="3" t="s">
        <v>29</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60</v>
      </c>
      <c r="B28" s="3" t="s">
        <v>35</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61</v>
      </c>
      <c r="B31" s="3" t="s">
        <v>62</v>
      </c>
      <c r="C31" s="3"/>
      <c r="D31" s="3"/>
      <c r="E31" s="3"/>
      <c r="F31" s="3"/>
      <c r="G31" s="3"/>
      <c r="H31" s="3"/>
      <c r="I31" s="3"/>
      <c r="J31" s="3"/>
      <c r="K31" s="3"/>
      <c r="L31" s="3"/>
      <c r="M31" s="3"/>
    </row>
    <row r="32" spans="1:13" x14ac:dyDescent="0.2">
      <c r="A32" s="80"/>
      <c r="B32" s="3" t="s">
        <v>74</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63</v>
      </c>
      <c r="B34" s="3" t="s">
        <v>40</v>
      </c>
      <c r="C34" s="3"/>
      <c r="D34" s="3"/>
      <c r="E34" s="3"/>
      <c r="F34" s="3"/>
      <c r="G34" s="3"/>
      <c r="H34" s="3"/>
      <c r="I34" s="3"/>
      <c r="J34" s="3"/>
      <c r="K34" s="3"/>
      <c r="L34" s="3"/>
      <c r="M34" s="3"/>
    </row>
    <row r="35" spans="1:13" x14ac:dyDescent="0.2">
      <c r="A35" s="80"/>
      <c r="B35" s="3" t="s">
        <v>75</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5" t="s">
        <v>49</v>
      </c>
      <c r="C37" s="105" t="s">
        <v>64</v>
      </c>
      <c r="D37" s="202" t="s">
        <v>50</v>
      </c>
      <c r="E37" s="203"/>
      <c r="F37" s="105" t="s">
        <v>65</v>
      </c>
      <c r="G37" s="105" t="s">
        <v>66</v>
      </c>
      <c r="H37" s="105" t="s">
        <v>67</v>
      </c>
      <c r="I37" s="3"/>
      <c r="J37" s="3"/>
      <c r="K37" s="3"/>
      <c r="L37" s="3"/>
      <c r="M37" s="3"/>
    </row>
    <row r="38" spans="1:13" x14ac:dyDescent="0.2">
      <c r="B38" s="106">
        <v>1</v>
      </c>
      <c r="C38" s="126"/>
      <c r="D38" s="107" t="s">
        <v>51</v>
      </c>
      <c r="E38" s="104"/>
      <c r="F38" s="127" t="s">
        <v>68</v>
      </c>
      <c r="G38" s="127">
        <v>0</v>
      </c>
      <c r="H38" s="127"/>
      <c r="I38" s="3"/>
      <c r="J38" s="3"/>
      <c r="K38" s="3"/>
      <c r="L38" s="3"/>
      <c r="M38" s="3"/>
    </row>
    <row r="39" spans="1:13" x14ac:dyDescent="0.2">
      <c r="B39" s="106">
        <v>2</v>
      </c>
      <c r="C39" s="126"/>
      <c r="D39" s="107" t="s">
        <v>43</v>
      </c>
      <c r="E39" s="104"/>
      <c r="F39" s="127" t="s">
        <v>68</v>
      </c>
      <c r="G39" s="127">
        <v>0</v>
      </c>
      <c r="H39" s="127"/>
      <c r="I39" s="3"/>
      <c r="J39" s="3"/>
      <c r="K39" s="3"/>
      <c r="L39" s="3"/>
      <c r="M39" s="3"/>
    </row>
    <row r="40" spans="1:13" x14ac:dyDescent="0.2">
      <c r="B40" s="106">
        <v>3</v>
      </c>
      <c r="C40" s="126"/>
      <c r="D40" s="107" t="s">
        <v>105</v>
      </c>
      <c r="E40" s="104"/>
      <c r="F40" s="127" t="s">
        <v>68</v>
      </c>
      <c r="G40" s="127">
        <v>0</v>
      </c>
      <c r="H40" s="127"/>
      <c r="I40" s="3"/>
      <c r="J40" s="3"/>
      <c r="K40" s="3"/>
      <c r="L40" s="3"/>
      <c r="M40" s="3"/>
    </row>
    <row r="41" spans="1:13" x14ac:dyDescent="0.2">
      <c r="B41" s="106">
        <v>4</v>
      </c>
      <c r="C41" s="126"/>
      <c r="D41" s="107">
        <v>0</v>
      </c>
      <c r="E41" s="104"/>
      <c r="F41" s="127" t="s">
        <v>68</v>
      </c>
      <c r="G41" s="127">
        <v>0</v>
      </c>
      <c r="H41" s="127"/>
      <c r="I41" s="3"/>
      <c r="J41" s="3"/>
      <c r="K41" s="3"/>
      <c r="L41" s="3"/>
      <c r="M41" s="3"/>
    </row>
    <row r="42" spans="1:13" x14ac:dyDescent="0.2">
      <c r="B42" s="106">
        <v>5</v>
      </c>
      <c r="C42" s="126"/>
      <c r="D42" s="107">
        <v>0</v>
      </c>
      <c r="E42" s="104"/>
      <c r="F42" s="127" t="s">
        <v>68</v>
      </c>
      <c r="G42" s="127">
        <v>0</v>
      </c>
      <c r="H42" s="127"/>
      <c r="I42" s="3"/>
      <c r="J42" s="3"/>
      <c r="K42" s="3"/>
      <c r="L42" s="3"/>
      <c r="M42" s="3"/>
    </row>
    <row r="43" spans="1:13" x14ac:dyDescent="0.2">
      <c r="B43" s="106">
        <v>6</v>
      </c>
      <c r="C43" s="126"/>
      <c r="D43" s="107">
        <v>0</v>
      </c>
      <c r="E43" s="104"/>
      <c r="F43" s="127" t="s">
        <v>68</v>
      </c>
      <c r="G43" s="127">
        <v>0</v>
      </c>
      <c r="H43" s="127"/>
      <c r="I43" s="3"/>
      <c r="J43" s="3"/>
      <c r="K43" s="3"/>
      <c r="L43" s="3"/>
      <c r="M43" s="3"/>
    </row>
    <row r="44" spans="1:13" x14ac:dyDescent="0.2">
      <c r="B44" s="106">
        <v>7</v>
      </c>
      <c r="C44" s="126"/>
      <c r="D44" s="107">
        <v>0</v>
      </c>
      <c r="E44" s="104"/>
      <c r="F44" s="127" t="s">
        <v>68</v>
      </c>
      <c r="G44" s="127">
        <v>0</v>
      </c>
      <c r="H44" s="127"/>
      <c r="I44" s="3"/>
      <c r="J44" s="3"/>
      <c r="K44" s="3"/>
      <c r="L44" s="3"/>
      <c r="M44" s="3"/>
    </row>
    <row r="45" spans="1:13" x14ac:dyDescent="0.2">
      <c r="A45" s="3"/>
      <c r="B45" s="3"/>
      <c r="C45" s="3"/>
      <c r="D45" s="3"/>
      <c r="E45" s="3"/>
      <c r="F45" s="3"/>
      <c r="G45" s="3"/>
      <c r="H45" s="3"/>
      <c r="I45" s="3"/>
      <c r="J45" s="3"/>
      <c r="K45" s="3"/>
      <c r="L45" s="3"/>
      <c r="M45" s="3"/>
    </row>
    <row r="46" spans="1:13" x14ac:dyDescent="0.2">
      <c r="A46" s="3" t="s">
        <v>36</v>
      </c>
      <c r="B46" s="3"/>
      <c r="C46" s="3"/>
      <c r="D46" s="3"/>
      <c r="E46" s="3"/>
      <c r="F46" s="3"/>
      <c r="G46" s="3"/>
      <c r="H46" s="3"/>
      <c r="I46" s="3"/>
      <c r="J46" s="3"/>
      <c r="K46" s="3"/>
      <c r="L46" s="3"/>
      <c r="M46" s="3"/>
    </row>
    <row r="47" spans="1:13" x14ac:dyDescent="0.2">
      <c r="A47" s="3" t="s">
        <v>84</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37</v>
      </c>
      <c r="C49" s="3"/>
      <c r="D49" s="3"/>
      <c r="F49" s="3"/>
      <c r="G49" s="3"/>
      <c r="H49" s="3"/>
      <c r="I49" s="3"/>
      <c r="J49" s="3"/>
      <c r="K49" s="3"/>
      <c r="L49" s="3"/>
      <c r="M49" s="3"/>
    </row>
    <row r="50" spans="1:13" x14ac:dyDescent="0.2">
      <c r="A50" s="3"/>
      <c r="B50" s="3" t="s">
        <v>29</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38</v>
      </c>
      <c r="C53" s="3"/>
      <c r="D53" s="3"/>
      <c r="F53" s="3"/>
      <c r="G53" s="3"/>
      <c r="H53" s="3"/>
      <c r="I53" s="3"/>
      <c r="J53" s="3"/>
      <c r="K53" s="3"/>
      <c r="L53" s="3"/>
      <c r="M53" s="3"/>
    </row>
    <row r="54" spans="1:13" x14ac:dyDescent="0.2">
      <c r="A54" s="3"/>
      <c r="B54" s="3" t="s">
        <v>29</v>
      </c>
      <c r="C54" s="3"/>
      <c r="D54" s="3"/>
      <c r="F54" s="3"/>
      <c r="G54" s="3"/>
      <c r="H54" s="3"/>
      <c r="I54" s="3"/>
      <c r="J54" s="3"/>
      <c r="K54" s="3"/>
      <c r="L54" s="3"/>
      <c r="M54" s="3"/>
    </row>
    <row r="55" spans="1:13" x14ac:dyDescent="0.2">
      <c r="A55" s="3"/>
      <c r="B55" s="3"/>
      <c r="C55" s="3"/>
      <c r="D55" s="3"/>
      <c r="E55" s="3"/>
      <c r="F55" s="3"/>
      <c r="G55" s="3"/>
      <c r="H55" s="88" t="s">
        <v>82</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3"/>
  <sheetViews>
    <sheetView workbookViewId="0">
      <selection sqref="A1:K52"/>
    </sheetView>
  </sheetViews>
  <sheetFormatPr defaultRowHeight="12.75" x14ac:dyDescent="0.2"/>
  <cols>
    <col min="1" max="1" width="4.85546875" style="98" customWidth="1"/>
    <col min="2" max="2" width="1" style="10" customWidth="1"/>
    <col min="3" max="3" width="26.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2.5703125" style="2" customWidth="1"/>
  </cols>
  <sheetData>
    <row r="3" spans="1:19" ht="15.75" x14ac:dyDescent="0.2">
      <c r="A3" s="175"/>
      <c r="B3" s="85"/>
      <c r="C3" s="85"/>
      <c r="D3" s="85"/>
      <c r="E3" s="85"/>
      <c r="F3" s="206" t="str">
        <f>"File '"&amp;Instructions!B2&amp;"' - "&amp;Instructions!B1</f>
        <v>File 'N' - Noble</v>
      </c>
      <c r="G3" s="206"/>
      <c r="H3" s="206"/>
      <c r="I3" s="206"/>
      <c r="J3" s="206"/>
      <c r="K3" s="206"/>
      <c r="Q3" s="11"/>
      <c r="R3" s="6"/>
      <c r="S3" s="36"/>
    </row>
    <row r="4" spans="1:19" ht="15.75" x14ac:dyDescent="0.25">
      <c r="A4" s="175"/>
      <c r="B4" s="85"/>
      <c r="C4" s="85"/>
      <c r="D4" s="85"/>
      <c r="E4" s="157"/>
      <c r="Q4" s="11"/>
      <c r="R4" s="6"/>
      <c r="S4" s="36"/>
    </row>
    <row r="5" spans="1:19" ht="15.75" x14ac:dyDescent="0.2">
      <c r="A5" s="175"/>
      <c r="B5" s="85"/>
      <c r="C5" s="85"/>
      <c r="D5" s="85"/>
      <c r="E5" s="85"/>
      <c r="F5" s="85"/>
      <c r="G5" s="85"/>
      <c r="H5" s="85"/>
      <c r="I5" s="85"/>
      <c r="J5" s="85"/>
      <c r="K5" s="85"/>
      <c r="L5" s="3"/>
      <c r="M5" s="3"/>
      <c r="N5" s="3"/>
      <c r="O5" s="3"/>
      <c r="P5" s="4"/>
      <c r="Q5" s="11"/>
      <c r="R5" s="6"/>
      <c r="S5" s="36"/>
    </row>
    <row r="6" spans="1:19" ht="15.75" x14ac:dyDescent="0.2">
      <c r="A6" s="204" t="str">
        <f>"Price List Index - "&amp;Instructions!B4</f>
        <v>Price List Index - 2/1/26</v>
      </c>
      <c r="B6" s="204"/>
      <c r="C6" s="204"/>
      <c r="D6" s="204"/>
      <c r="E6" s="204"/>
      <c r="F6" s="204"/>
      <c r="G6" s="204"/>
      <c r="H6" s="204"/>
      <c r="I6" s="204"/>
      <c r="J6" s="204"/>
      <c r="K6" s="204"/>
      <c r="L6" s="3"/>
      <c r="M6" s="3"/>
      <c r="N6" s="3"/>
      <c r="O6" s="3"/>
      <c r="P6" s="4"/>
      <c r="Q6" s="11"/>
      <c r="R6" s="6"/>
      <c r="S6" s="36"/>
    </row>
    <row r="7" spans="1:19" ht="6" customHeight="1" x14ac:dyDescent="0.2">
      <c r="A7" s="175"/>
      <c r="B7" s="85"/>
      <c r="C7" s="85"/>
      <c r="D7" s="85"/>
      <c r="E7" s="85"/>
      <c r="F7" s="85"/>
      <c r="G7" s="85"/>
      <c r="H7" s="85"/>
      <c r="I7" s="85"/>
      <c r="J7" s="85"/>
      <c r="K7" s="85"/>
      <c r="L7" s="3"/>
      <c r="M7" s="3"/>
      <c r="N7" s="3"/>
      <c r="O7" s="3"/>
      <c r="P7" s="4"/>
      <c r="Q7" s="11"/>
      <c r="R7" s="6"/>
      <c r="S7" s="36"/>
    </row>
    <row r="8" spans="1:19" ht="3" customHeight="1" x14ac:dyDescent="0.2">
      <c r="A8" s="176"/>
      <c r="B8" s="86"/>
      <c r="C8" s="86"/>
      <c r="D8" s="86"/>
      <c r="E8" s="86"/>
      <c r="F8" s="86"/>
      <c r="G8" s="86"/>
      <c r="H8" s="86"/>
      <c r="I8" s="86"/>
      <c r="J8" s="86"/>
      <c r="K8" s="86"/>
    </row>
    <row r="9" spans="1:19" ht="3" customHeight="1" x14ac:dyDescent="0.2">
      <c r="A9" s="177"/>
      <c r="B9" s="87"/>
      <c r="C9" s="87"/>
      <c r="D9" s="87"/>
      <c r="E9" s="87"/>
      <c r="F9" s="87"/>
      <c r="G9" s="87"/>
      <c r="H9" s="87"/>
      <c r="I9" s="87"/>
      <c r="J9" s="87"/>
      <c r="K9" s="87"/>
    </row>
    <row r="11" spans="1:19" x14ac:dyDescent="0.2">
      <c r="A11" s="178" t="s">
        <v>8</v>
      </c>
      <c r="B11" s="82"/>
      <c r="C11" s="83" t="s">
        <v>45</v>
      </c>
      <c r="D11" s="82"/>
      <c r="E11" s="83" t="s">
        <v>46</v>
      </c>
      <c r="F11" s="174"/>
      <c r="G11" s="83"/>
      <c r="H11" s="83"/>
      <c r="I11" s="83"/>
      <c r="J11" s="82"/>
      <c r="K11" s="82"/>
    </row>
    <row r="12" spans="1:19" s="84" customFormat="1" ht="15" customHeight="1" x14ac:dyDescent="0.2">
      <c r="A12" s="95"/>
      <c r="B12" s="80"/>
      <c r="C12" s="3"/>
      <c r="D12" s="3"/>
      <c r="E12" s="3"/>
      <c r="G12" s="94"/>
      <c r="H12" s="80"/>
      <c r="I12" s="3"/>
      <c r="J12" s="3"/>
      <c r="K12" s="3"/>
    </row>
    <row r="13" spans="1:19" s="84" customFormat="1" ht="15" customHeight="1" x14ac:dyDescent="0.2">
      <c r="A13" s="6"/>
      <c r="B13" s="80"/>
      <c r="C13" s="3"/>
      <c r="D13" s="3"/>
      <c r="E13" s="3"/>
      <c r="G13" s="94"/>
      <c r="H13" s="80"/>
      <c r="I13" s="3"/>
      <c r="J13" s="3"/>
      <c r="K13" s="3"/>
    </row>
    <row r="14" spans="1:19" s="84" customFormat="1" ht="15" customHeight="1" x14ac:dyDescent="0.2">
      <c r="A14" s="95"/>
      <c r="B14" s="80"/>
      <c r="C14" s="3"/>
      <c r="D14" s="3"/>
      <c r="E14" s="3"/>
      <c r="G14" s="94"/>
      <c r="H14" s="81"/>
      <c r="I14" s="3"/>
      <c r="J14" s="3"/>
      <c r="K14" s="3"/>
    </row>
    <row r="15" spans="1:19" s="84" customFormat="1" ht="15" customHeight="1" x14ac:dyDescent="0.2">
      <c r="A15" s="95"/>
      <c r="B15" s="80"/>
      <c r="C15" s="3"/>
      <c r="D15" s="3"/>
      <c r="E15" s="3"/>
      <c r="G15" s="94"/>
      <c r="H15" s="81"/>
      <c r="I15" s="3"/>
      <c r="J15" s="3"/>
      <c r="K15" s="3"/>
    </row>
    <row r="16" spans="1:19" s="84" customFormat="1" ht="15" customHeight="1" x14ac:dyDescent="0.2">
      <c r="A16" s="95"/>
      <c r="B16" s="80"/>
      <c r="C16" s="3"/>
      <c r="D16" s="3"/>
      <c r="E16" s="3"/>
      <c r="G16" s="94"/>
      <c r="H16" s="80"/>
      <c r="I16" s="3"/>
      <c r="J16" s="3"/>
      <c r="K16" s="3"/>
    </row>
    <row r="17" spans="1:11" s="84" customFormat="1" ht="15" customHeight="1" x14ac:dyDescent="0.2">
      <c r="A17" s="95"/>
      <c r="B17" s="80"/>
      <c r="C17" s="3"/>
      <c r="D17" s="3"/>
      <c r="E17" s="3"/>
      <c r="G17" s="94"/>
      <c r="H17" s="80"/>
      <c r="I17" s="3"/>
      <c r="J17" s="3"/>
      <c r="K17" s="3"/>
    </row>
    <row r="18" spans="1:11" s="84" customFormat="1" ht="15" customHeight="1" x14ac:dyDescent="0.2">
      <c r="A18" s="95"/>
      <c r="B18" s="80"/>
      <c r="C18" s="3"/>
      <c r="D18" s="3"/>
      <c r="E18" s="3"/>
      <c r="G18" s="94"/>
      <c r="H18" s="80"/>
      <c r="I18" s="3"/>
      <c r="J18" s="3"/>
      <c r="K18" s="3"/>
    </row>
    <row r="19" spans="1:11" s="84" customFormat="1" ht="15" customHeight="1" x14ac:dyDescent="0.2">
      <c r="A19" s="95"/>
      <c r="B19" s="80"/>
      <c r="C19" s="3"/>
      <c r="D19" s="3"/>
      <c r="E19" s="3"/>
      <c r="G19" s="94"/>
      <c r="H19" s="80"/>
      <c r="I19" s="3"/>
      <c r="J19" s="3"/>
      <c r="K19" s="3"/>
    </row>
    <row r="20" spans="1:11" s="84" customFormat="1" ht="15" customHeight="1" x14ac:dyDescent="0.2">
      <c r="A20" s="95"/>
      <c r="B20" s="80"/>
      <c r="C20" s="3"/>
      <c r="D20" s="3"/>
      <c r="E20" s="3"/>
      <c r="G20" s="94"/>
      <c r="H20" s="80"/>
      <c r="I20" s="3"/>
      <c r="J20" s="3"/>
      <c r="K20" s="3"/>
    </row>
    <row r="21" spans="1:11" s="84" customFormat="1" ht="15" customHeight="1" x14ac:dyDescent="0.2">
      <c r="A21" s="95"/>
      <c r="B21" s="80"/>
      <c r="C21" s="3"/>
      <c r="D21" s="3"/>
      <c r="E21" s="3"/>
      <c r="G21" s="94"/>
      <c r="H21" s="80"/>
      <c r="I21" s="3"/>
      <c r="J21" s="3"/>
      <c r="K21" s="3"/>
    </row>
    <row r="22" spans="1:11" s="84" customFormat="1" ht="15" customHeight="1" x14ac:dyDescent="0.2">
      <c r="A22" s="95"/>
      <c r="B22" s="80"/>
      <c r="C22" s="3"/>
      <c r="D22" s="3"/>
      <c r="E22" s="3"/>
      <c r="G22" s="94"/>
      <c r="H22" s="80"/>
      <c r="I22" s="3"/>
      <c r="J22" s="3"/>
      <c r="K22" s="3"/>
    </row>
    <row r="23" spans="1:11" s="84" customFormat="1" ht="15" customHeight="1" x14ac:dyDescent="0.2">
      <c r="A23" s="95"/>
      <c r="B23" s="80"/>
      <c r="C23" s="3"/>
      <c r="D23" s="3"/>
      <c r="E23" s="3"/>
      <c r="G23" s="94"/>
      <c r="H23" s="80"/>
      <c r="I23" s="3"/>
      <c r="J23" s="3"/>
      <c r="K23" s="3"/>
    </row>
    <row r="24" spans="1:11" s="84" customFormat="1" ht="15" customHeight="1" x14ac:dyDescent="0.2">
      <c r="A24" s="95"/>
      <c r="B24" s="80"/>
      <c r="C24" s="3"/>
      <c r="D24" s="3"/>
      <c r="E24" s="3"/>
      <c r="G24" s="94"/>
      <c r="H24" s="80"/>
      <c r="I24" s="3"/>
      <c r="J24" s="3"/>
      <c r="K24" s="3"/>
    </row>
    <row r="25" spans="1:11" s="84" customFormat="1" ht="15" customHeight="1" x14ac:dyDescent="0.2">
      <c r="A25" s="95"/>
      <c r="B25" s="80"/>
      <c r="C25" s="3"/>
      <c r="D25" s="3"/>
      <c r="E25" s="3"/>
      <c r="G25" s="94"/>
      <c r="H25" s="80"/>
      <c r="I25" s="3"/>
      <c r="J25" s="3"/>
      <c r="K25" s="3"/>
    </row>
    <row r="26" spans="1:11" s="84" customFormat="1" ht="15" customHeight="1" x14ac:dyDescent="0.2">
      <c r="A26" s="95"/>
      <c r="B26" s="80"/>
      <c r="C26" s="3"/>
      <c r="D26" s="3"/>
      <c r="E26" s="3"/>
      <c r="G26" s="94"/>
      <c r="H26" s="80"/>
      <c r="I26" s="3"/>
      <c r="J26" s="3"/>
      <c r="K26" s="3"/>
    </row>
    <row r="27" spans="1:11" s="84" customFormat="1" ht="15" customHeight="1" x14ac:dyDescent="0.2">
      <c r="A27" s="95"/>
      <c r="B27" s="80"/>
      <c r="C27" s="3"/>
      <c r="D27" s="3"/>
      <c r="E27" s="3"/>
      <c r="G27" s="94"/>
      <c r="H27" s="81"/>
      <c r="I27" s="3"/>
      <c r="J27" s="3"/>
      <c r="K27" s="3"/>
    </row>
    <row r="28" spans="1:11" s="84" customFormat="1" ht="15" customHeight="1" x14ac:dyDescent="0.2">
      <c r="A28" s="95"/>
      <c r="B28" s="80"/>
      <c r="C28" s="3"/>
      <c r="D28" s="3"/>
      <c r="E28" s="3"/>
      <c r="G28" s="94"/>
      <c r="H28" s="80"/>
      <c r="I28" s="3"/>
      <c r="J28" s="3"/>
      <c r="K28" s="3"/>
    </row>
    <row r="29" spans="1:11" s="84" customFormat="1" ht="15" customHeight="1" x14ac:dyDescent="0.2">
      <c r="A29" s="95"/>
      <c r="B29" s="80"/>
      <c r="C29" s="3"/>
      <c r="D29" s="3"/>
      <c r="E29" s="3"/>
      <c r="G29" s="94"/>
      <c r="H29" s="80"/>
      <c r="I29" s="3"/>
      <c r="J29" s="3"/>
      <c r="K29" s="3"/>
    </row>
    <row r="30" spans="1:11" s="84" customFormat="1" ht="15" customHeight="1" x14ac:dyDescent="0.2">
      <c r="A30" s="95"/>
      <c r="B30" s="80"/>
      <c r="C30" s="3"/>
      <c r="D30" s="3"/>
      <c r="E30" s="3"/>
      <c r="G30" s="94"/>
      <c r="H30" s="80"/>
      <c r="I30" s="3"/>
      <c r="J30" s="3"/>
      <c r="K30" s="3"/>
    </row>
    <row r="31" spans="1:11" s="84" customFormat="1" ht="15" customHeight="1" x14ac:dyDescent="0.2">
      <c r="A31" s="95"/>
      <c r="B31" s="80"/>
      <c r="C31" s="3"/>
      <c r="D31" s="3"/>
      <c r="E31" s="3"/>
      <c r="G31" s="94"/>
      <c r="H31" s="80"/>
      <c r="I31" s="3"/>
      <c r="J31" s="3"/>
      <c r="K31" s="3"/>
    </row>
    <row r="32" spans="1:11" s="84" customFormat="1" ht="15" customHeight="1" x14ac:dyDescent="0.2">
      <c r="A32" s="181"/>
      <c r="B32" s="80"/>
      <c r="C32" s="3"/>
      <c r="D32" s="3"/>
      <c r="E32" s="3"/>
      <c r="G32" s="94"/>
      <c r="H32" s="80"/>
      <c r="I32" s="3"/>
      <c r="J32" s="3"/>
      <c r="K32" s="3"/>
    </row>
    <row r="33" spans="1:11" s="84" customFormat="1" ht="15" customHeight="1" x14ac:dyDescent="0.2">
      <c r="A33" s="181"/>
      <c r="B33" s="80"/>
      <c r="C33" s="3"/>
      <c r="D33" s="3"/>
      <c r="E33" s="3"/>
      <c r="G33" s="94"/>
      <c r="H33" s="80"/>
      <c r="I33" s="3"/>
      <c r="J33" s="3"/>
      <c r="K33" s="3"/>
    </row>
    <row r="34" spans="1:11" s="84" customFormat="1" ht="15" customHeight="1" x14ac:dyDescent="0.2">
      <c r="A34" s="95"/>
      <c r="B34" s="80"/>
      <c r="C34" s="3"/>
      <c r="D34" s="3"/>
      <c r="E34" s="3"/>
      <c r="G34" s="94"/>
      <c r="H34" s="80"/>
      <c r="I34" s="3"/>
      <c r="J34" s="3"/>
      <c r="K34" s="3"/>
    </row>
    <row r="35" spans="1:11" s="84" customFormat="1" ht="15" customHeight="1" x14ac:dyDescent="0.2">
      <c r="A35" s="181"/>
      <c r="B35" s="80"/>
      <c r="C35" s="3"/>
      <c r="D35" s="3"/>
      <c r="E35" s="3"/>
      <c r="G35" s="94"/>
      <c r="H35" s="80"/>
      <c r="I35" s="3"/>
      <c r="J35" s="3"/>
      <c r="K35" s="3"/>
    </row>
    <row r="36" spans="1:11" s="84" customFormat="1" ht="15" customHeight="1" x14ac:dyDescent="0.2">
      <c r="A36" s="181"/>
      <c r="B36" s="80"/>
      <c r="C36" s="3"/>
      <c r="D36" s="3"/>
      <c r="E36" s="3"/>
      <c r="G36" s="94"/>
      <c r="H36" s="80"/>
      <c r="I36" s="3"/>
      <c r="J36" s="3"/>
      <c r="K36" s="3"/>
    </row>
    <row r="37" spans="1:11" s="84" customFormat="1" ht="15" customHeight="1" x14ac:dyDescent="0.2">
      <c r="A37" s="95"/>
      <c r="B37" s="80"/>
      <c r="C37" s="3"/>
      <c r="D37" s="3"/>
      <c r="E37" s="3"/>
      <c r="G37" s="94"/>
      <c r="H37" s="80"/>
      <c r="I37" s="3"/>
      <c r="J37" s="3"/>
      <c r="K37" s="3"/>
    </row>
    <row r="38" spans="1:11" s="84" customFormat="1" ht="15" customHeight="1" x14ac:dyDescent="0.2">
      <c r="A38" s="95"/>
      <c r="B38" s="80"/>
      <c r="C38" s="3"/>
      <c r="D38" s="3"/>
      <c r="E38" s="3"/>
      <c r="G38" s="94"/>
      <c r="H38" s="81"/>
      <c r="I38" s="3"/>
      <c r="J38" s="3"/>
      <c r="K38" s="3"/>
    </row>
    <row r="39" spans="1:11" s="84" customFormat="1" ht="15" customHeight="1" x14ac:dyDescent="0.2">
      <c r="A39" s="95"/>
      <c r="B39" s="80"/>
      <c r="C39" s="3"/>
      <c r="D39" s="3"/>
      <c r="E39" s="3"/>
      <c r="G39" s="94"/>
      <c r="H39" s="80"/>
      <c r="I39" s="3"/>
      <c r="J39" s="3"/>
      <c r="K39" s="3"/>
    </row>
    <row r="40" spans="1:11" s="84" customFormat="1" ht="15" customHeight="1" x14ac:dyDescent="0.2">
      <c r="A40" s="95"/>
      <c r="B40" s="80"/>
      <c r="C40" s="3"/>
      <c r="D40" s="3"/>
      <c r="E40" s="3"/>
      <c r="G40" s="94"/>
      <c r="H40" s="81"/>
      <c r="I40" s="3"/>
      <c r="J40" s="3"/>
      <c r="K40" s="3"/>
    </row>
    <row r="41" spans="1:11" s="84" customFormat="1" ht="15" customHeight="1" x14ac:dyDescent="0.2">
      <c r="A41" s="181"/>
      <c r="B41" s="80"/>
      <c r="C41" s="3"/>
      <c r="D41" s="3"/>
      <c r="E41" s="3"/>
      <c r="G41" s="94"/>
      <c r="H41" s="80"/>
      <c r="I41" s="3"/>
      <c r="J41" s="3"/>
      <c r="K41" s="3"/>
    </row>
    <row r="42" spans="1:11" s="84" customFormat="1" ht="15" customHeight="1" x14ac:dyDescent="0.2">
      <c r="A42" s="95"/>
      <c r="B42" s="80"/>
      <c r="C42" s="3"/>
      <c r="D42" s="3"/>
      <c r="E42" s="3"/>
      <c r="G42" s="94"/>
      <c r="H42" s="80"/>
      <c r="I42" s="3"/>
      <c r="J42" s="3"/>
      <c r="K42" s="3"/>
    </row>
    <row r="43" spans="1:11" s="84" customFormat="1" ht="15" customHeight="1" x14ac:dyDescent="0.2">
      <c r="A43" s="95"/>
      <c r="B43" s="80"/>
      <c r="C43" s="3"/>
      <c r="D43" s="3"/>
      <c r="E43" s="3"/>
      <c r="G43" s="94"/>
      <c r="H43" s="80"/>
      <c r="I43" s="3"/>
      <c r="J43" s="3"/>
      <c r="K43" s="3"/>
    </row>
    <row r="44" spans="1:11" s="84" customFormat="1" ht="15" customHeight="1" x14ac:dyDescent="0.2">
      <c r="A44" s="95"/>
      <c r="B44" s="80"/>
      <c r="C44" s="3"/>
      <c r="D44" s="3"/>
      <c r="E44" s="3"/>
      <c r="G44" s="94"/>
      <c r="H44" s="80"/>
      <c r="I44" s="3"/>
      <c r="J44" s="3"/>
      <c r="K44" s="3"/>
    </row>
    <row r="45" spans="1:11" s="84" customFormat="1" ht="15" customHeight="1" x14ac:dyDescent="0.2">
      <c r="A45" s="95"/>
      <c r="B45" s="80"/>
      <c r="C45" s="3"/>
      <c r="D45" s="3"/>
      <c r="E45" s="3"/>
      <c r="G45" s="94"/>
      <c r="H45" s="80"/>
      <c r="I45" s="3"/>
      <c r="J45" s="3"/>
      <c r="K45" s="3"/>
    </row>
    <row r="46" spans="1:11" s="84" customFormat="1" ht="15" customHeight="1" x14ac:dyDescent="0.2">
      <c r="A46" s="95"/>
      <c r="B46" s="80"/>
      <c r="C46" s="3"/>
      <c r="D46" s="3"/>
      <c r="E46" s="3"/>
      <c r="G46" s="94"/>
      <c r="H46" s="80"/>
      <c r="I46" s="3"/>
      <c r="J46" s="3"/>
      <c r="K46" s="3"/>
    </row>
    <row r="47" spans="1:11" s="84" customFormat="1" ht="15" customHeight="1" x14ac:dyDescent="0.2">
      <c r="A47" s="95"/>
      <c r="B47" s="80"/>
      <c r="C47" s="3"/>
      <c r="D47" s="3"/>
      <c r="E47" s="3"/>
      <c r="G47" s="94"/>
      <c r="H47" s="80"/>
      <c r="I47" s="3"/>
      <c r="J47" s="3"/>
      <c r="K47" s="3"/>
    </row>
    <row r="48" spans="1:11" s="84" customFormat="1" ht="15" customHeight="1" x14ac:dyDescent="0.2">
      <c r="A48" s="181"/>
      <c r="B48" s="80"/>
      <c r="C48" s="3"/>
      <c r="D48" s="3"/>
      <c r="E48" s="3"/>
      <c r="G48" s="94"/>
      <c r="H48" s="80"/>
      <c r="I48" s="3"/>
      <c r="J48" s="3"/>
      <c r="K48" s="3"/>
    </row>
    <row r="49" spans="1:11" s="84" customFormat="1" ht="15" customHeight="1" x14ac:dyDescent="0.2">
      <c r="A49" s="181"/>
      <c r="B49" s="80"/>
      <c r="C49" s="3"/>
      <c r="D49" s="3"/>
      <c r="E49" s="3"/>
    </row>
    <row r="50" spans="1:11" s="84" customFormat="1" ht="15" customHeight="1" x14ac:dyDescent="0.2">
      <c r="A50" s="205" t="s">
        <v>189</v>
      </c>
      <c r="B50" s="205"/>
      <c r="C50" s="205"/>
      <c r="D50" s="205"/>
      <c r="E50" s="205"/>
      <c r="F50" s="205"/>
      <c r="G50" s="205"/>
      <c r="H50" s="205"/>
      <c r="I50" s="205"/>
      <c r="J50" s="205"/>
      <c r="K50" s="205"/>
    </row>
    <row r="51" spans="1:11" s="84" customFormat="1" ht="3.95" customHeight="1" x14ac:dyDescent="0.2">
      <c r="A51" s="95"/>
      <c r="B51" s="6"/>
      <c r="C51" s="6"/>
      <c r="D51" s="6"/>
      <c r="E51" s="6"/>
      <c r="F51" s="195"/>
      <c r="G51" s="195"/>
      <c r="H51" s="195"/>
      <c r="I51" s="195"/>
      <c r="J51" s="195"/>
      <c r="K51" s="195"/>
    </row>
    <row r="52" spans="1:11" s="84" customFormat="1" ht="36.75" customHeight="1" x14ac:dyDescent="0.2">
      <c r="A52" s="205" t="s">
        <v>26</v>
      </c>
      <c r="B52" s="205"/>
      <c r="C52" s="205"/>
      <c r="D52" s="205"/>
      <c r="E52" s="205"/>
      <c r="F52" s="205"/>
      <c r="G52" s="205"/>
      <c r="H52" s="205"/>
      <c r="I52" s="205"/>
      <c r="J52" s="205"/>
      <c r="K52" s="205"/>
    </row>
    <row r="53" spans="1:11" x14ac:dyDescent="0.2">
      <c r="A53" s="179"/>
      <c r="B53" s="31"/>
      <c r="C53" s="31"/>
      <c r="D53" s="31"/>
      <c r="E53" s="31"/>
      <c r="F53" s="31"/>
      <c r="G53" s="31"/>
      <c r="H53" s="31"/>
      <c r="I53" s="31"/>
      <c r="J53" s="31"/>
      <c r="K53" s="31"/>
    </row>
  </sheetData>
  <mergeCells count="4">
    <mergeCell ref="A6:K6"/>
    <mergeCell ref="A50:K50"/>
    <mergeCell ref="A52:K52"/>
    <mergeCell ref="F3:K3"/>
  </mergeCells>
  <phoneticPr fontId="0" type="noConversion"/>
  <printOptions horizontalCentered="1"/>
  <pageMargins left="0.35" right="0.35" top="0.35" bottom="0.35" header="0.5" footer="0.5"/>
  <pageSetup orientation="portrait" r:id="rId1"/>
  <headerFooter alignWithMargins="0"/>
  <drawing r:id="rId2"/>
  <legacyDrawing r:id="rId3"/>
  <oleObjects>
    <mc:AlternateContent xmlns:mc="http://schemas.openxmlformats.org/markup-compatibility/2006">
      <mc:Choice Requires="x14">
        <oleObject progId="MSPhotoEd.3" shapeId="3079" r:id="rId4">
          <objectPr defaultSize="0" autoPict="0" r:id="rId5">
            <anchor moveWithCells="1">
              <from>
                <xdr:col>4</xdr:col>
                <xdr:colOff>295275</xdr:colOff>
                <xdr:row>1</xdr:row>
                <xdr:rowOff>152400</xdr:rowOff>
              </from>
              <to>
                <xdr:col>8</xdr:col>
                <xdr:colOff>438150</xdr:colOff>
                <xdr:row>4</xdr:row>
                <xdr:rowOff>161925</xdr:rowOff>
              </to>
            </anchor>
          </objectPr>
        </oleObject>
      </mc:Choice>
      <mc:Fallback>
        <oleObject progId="MSPhotoEd.3" shapeId="3079"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13"/>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1"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7" t="s">
        <v>51</v>
      </c>
      <c r="D1" s="40"/>
      <c r="E1" s="75" t="s">
        <v>22</v>
      </c>
      <c r="F1" s="75"/>
      <c r="G1" s="30"/>
      <c r="H1" s="30"/>
      <c r="I1" s="30"/>
      <c r="J1" s="30"/>
      <c r="K1" s="30"/>
      <c r="L1" s="30"/>
      <c r="M1" s="30"/>
      <c r="N1" s="30"/>
      <c r="P1" s="75"/>
      <c r="Q1" s="91"/>
      <c r="R1" s="29"/>
      <c r="S1" s="39">
        <f>IF(Suggested="Yes",AA1,AG1)</f>
        <v>0.05</v>
      </c>
      <c r="T1" s="37" t="s">
        <v>44</v>
      </c>
      <c r="U1" s="5" t="str">
        <f>+Instructions!$B$3</f>
        <v>C</v>
      </c>
      <c r="V1" s="52"/>
      <c r="W1" s="56">
        <f>+Instructions!$C$22</f>
        <v>0</v>
      </c>
      <c r="X1" s="17">
        <f t="shared" ref="X1:X7" si="0">ROUND($AA1*(1-W1)+0.004999,2)</f>
        <v>0.05</v>
      </c>
      <c r="Y1" s="52"/>
      <c r="Z1" s="6" t="s">
        <v>200</v>
      </c>
      <c r="AA1" s="39">
        <v>0.05</v>
      </c>
      <c r="AB1" s="60">
        <f t="shared" ref="AB1:AC7" si="1">+W1</f>
        <v>0</v>
      </c>
      <c r="AC1" s="17">
        <f t="shared" si="1"/>
        <v>0.05</v>
      </c>
      <c r="AD1" s="12">
        <f t="shared" ref="AD1:AD7" si="2">(AG1-AC1)/AG1</f>
        <v>0</v>
      </c>
      <c r="AE1" s="125"/>
      <c r="AF1" s="132">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3" t="s">
        <v>55</v>
      </c>
    </row>
    <row r="2" spans="2:41" s="3" customFormat="1" ht="9.9499999999999993" hidden="1" customHeight="1" x14ac:dyDescent="0.2">
      <c r="B2" s="118" t="s">
        <v>43</v>
      </c>
      <c r="D2" s="40"/>
      <c r="E2" s="75" t="s">
        <v>22</v>
      </c>
      <c r="F2" s="75"/>
      <c r="G2" s="30" t="s">
        <v>23</v>
      </c>
      <c r="H2" s="30"/>
      <c r="I2" s="30" t="s">
        <v>24</v>
      </c>
      <c r="J2" s="30"/>
      <c r="K2" s="30"/>
      <c r="L2" s="30"/>
      <c r="M2" s="30"/>
      <c r="N2" s="30"/>
      <c r="P2" s="75"/>
      <c r="Q2" s="91"/>
      <c r="R2" s="29"/>
      <c r="S2" s="39">
        <f>IF(Suggested="Yes",AA2,AG2)</f>
        <v>0.05</v>
      </c>
      <c r="T2" s="37" t="s">
        <v>44</v>
      </c>
      <c r="U2" s="5" t="str">
        <f>+Instructions!$B$3</f>
        <v>C</v>
      </c>
      <c r="V2" s="52"/>
      <c r="W2" s="56">
        <f>+Instructions!$C$22</f>
        <v>0</v>
      </c>
      <c r="X2" s="39">
        <f t="shared" si="0"/>
        <v>0.05</v>
      </c>
      <c r="Y2" s="52"/>
      <c r="Z2" s="6" t="s">
        <v>200</v>
      </c>
      <c r="AA2" s="39">
        <v>0.05</v>
      </c>
      <c r="AB2" s="60">
        <f t="shared" si="1"/>
        <v>0</v>
      </c>
      <c r="AC2" s="39">
        <f t="shared" si="1"/>
        <v>0.05</v>
      </c>
      <c r="AD2" s="60">
        <f t="shared" si="2"/>
        <v>0</v>
      </c>
      <c r="AE2" s="125"/>
      <c r="AF2" s="134">
        <v>2</v>
      </c>
      <c r="AG2" s="44">
        <f t="shared" si="3"/>
        <v>0.05</v>
      </c>
      <c r="AH2" s="52"/>
      <c r="AJ2" s="17">
        <f t="shared" si="4"/>
        <v>0.05</v>
      </c>
      <c r="AK2" s="17">
        <f t="shared" si="5"/>
        <v>0</v>
      </c>
      <c r="AL2" s="17">
        <f t="shared" si="6"/>
        <v>0</v>
      </c>
      <c r="AM2" s="17" t="str">
        <f t="shared" si="7"/>
        <v/>
      </c>
      <c r="AO2" s="103" t="s">
        <v>55</v>
      </c>
    </row>
    <row r="3" spans="2:41" s="3" customFormat="1" ht="9.9499999999999993" hidden="1" customHeight="1" x14ac:dyDescent="0.2">
      <c r="B3" s="116" t="s">
        <v>105</v>
      </c>
      <c r="D3" s="40"/>
      <c r="E3" s="75" t="s">
        <v>22</v>
      </c>
      <c r="F3" s="75"/>
      <c r="G3" s="30" t="s">
        <v>23</v>
      </c>
      <c r="H3" s="30"/>
      <c r="I3" s="30" t="s">
        <v>24</v>
      </c>
      <c r="J3" s="30"/>
      <c r="K3" s="30"/>
      <c r="L3" s="30"/>
      <c r="M3" s="30"/>
      <c r="N3" s="30"/>
      <c r="P3" s="75"/>
      <c r="Q3" s="91"/>
      <c r="R3" s="29"/>
      <c r="S3" s="39">
        <f>IF(Suggested="Yes",AA3,AG3)</f>
        <v>0</v>
      </c>
      <c r="T3" s="37" t="s">
        <v>44</v>
      </c>
      <c r="U3" s="5" t="str">
        <f>+Instructions!$B$3</f>
        <v>C</v>
      </c>
      <c r="V3" s="52"/>
      <c r="W3" s="56">
        <f>+Instructions!$C$22</f>
        <v>0</v>
      </c>
      <c r="X3" s="17">
        <f t="shared" si="0"/>
        <v>0</v>
      </c>
      <c r="Y3" s="52"/>
      <c r="Z3" s="6" t="s">
        <v>200</v>
      </c>
      <c r="AA3" s="39">
        <v>0</v>
      </c>
      <c r="AB3" s="60">
        <f t="shared" si="1"/>
        <v>0</v>
      </c>
      <c r="AC3" s="17">
        <f t="shared" si="1"/>
        <v>0</v>
      </c>
      <c r="AD3" s="12" t="e">
        <f t="shared" si="2"/>
        <v>#DIV/0!</v>
      </c>
      <c r="AE3" s="125"/>
      <c r="AF3" s="133">
        <v>3</v>
      </c>
      <c r="AG3" s="53">
        <f t="shared" si="3"/>
        <v>0</v>
      </c>
      <c r="AH3" s="52"/>
      <c r="AJ3" s="17">
        <f t="shared" si="4"/>
        <v>0</v>
      </c>
      <c r="AK3" s="17">
        <f t="shared" si="5"/>
        <v>0</v>
      </c>
      <c r="AL3" s="17">
        <f t="shared" si="6"/>
        <v>0</v>
      </c>
      <c r="AM3" s="17" t="str">
        <f t="shared" si="7"/>
        <v/>
      </c>
      <c r="AO3" s="103" t="s">
        <v>55</v>
      </c>
    </row>
    <row r="4" spans="2:41" s="3" customFormat="1" ht="9.9499999999999993" hidden="1" customHeight="1" x14ac:dyDescent="0.2">
      <c r="B4" s="119">
        <v>0</v>
      </c>
      <c r="D4" s="40"/>
      <c r="E4" s="75" t="s">
        <v>22</v>
      </c>
      <c r="F4" s="75"/>
      <c r="G4" s="30" t="s">
        <v>23</v>
      </c>
      <c r="H4" s="30"/>
      <c r="I4" s="30" t="s">
        <v>24</v>
      </c>
      <c r="J4" s="30"/>
      <c r="K4" s="30"/>
      <c r="L4" s="30"/>
      <c r="M4" s="30"/>
      <c r="N4" s="30"/>
      <c r="P4" s="75"/>
      <c r="Q4" s="91"/>
      <c r="R4" s="29"/>
      <c r="S4" s="39">
        <f>IF(Suggested="Yes",'Price List'!AA4,'Price List'!AG4)</f>
        <v>0</v>
      </c>
      <c r="T4" s="37" t="s">
        <v>44</v>
      </c>
      <c r="U4" s="5" t="str">
        <f>+Instructions!$B$3</f>
        <v>C</v>
      </c>
      <c r="V4" s="52"/>
      <c r="W4" s="56">
        <f>+Instructions!$C$22</f>
        <v>0</v>
      </c>
      <c r="X4" s="17">
        <f t="shared" si="0"/>
        <v>0</v>
      </c>
      <c r="Y4" s="52"/>
      <c r="Z4" s="6" t="s">
        <v>200</v>
      </c>
      <c r="AA4" s="39">
        <v>0</v>
      </c>
      <c r="AB4" s="60">
        <f t="shared" si="1"/>
        <v>0</v>
      </c>
      <c r="AC4" s="17">
        <f t="shared" si="1"/>
        <v>0</v>
      </c>
      <c r="AD4" s="12" t="e">
        <f t="shared" si="2"/>
        <v>#DIV/0!</v>
      </c>
      <c r="AE4" s="125"/>
      <c r="AF4" s="135">
        <v>4</v>
      </c>
      <c r="AG4" s="112">
        <f t="shared" si="3"/>
        <v>0</v>
      </c>
      <c r="AH4" s="52"/>
      <c r="AJ4" s="17">
        <f t="shared" si="4"/>
        <v>0</v>
      </c>
      <c r="AK4" s="17">
        <f t="shared" si="5"/>
        <v>0</v>
      </c>
      <c r="AL4" s="17">
        <f t="shared" si="6"/>
        <v>0</v>
      </c>
      <c r="AM4" s="17" t="str">
        <f t="shared" si="7"/>
        <v/>
      </c>
      <c r="AO4" s="103" t="s">
        <v>55</v>
      </c>
    </row>
    <row r="5" spans="2:41" s="3" customFormat="1" ht="9.9499999999999993" hidden="1" customHeight="1" x14ac:dyDescent="0.2">
      <c r="B5" s="120">
        <v>0</v>
      </c>
      <c r="D5" s="40"/>
      <c r="E5" s="75" t="s">
        <v>22</v>
      </c>
      <c r="F5" s="75"/>
      <c r="G5" s="30" t="s">
        <v>23</v>
      </c>
      <c r="H5" s="30"/>
      <c r="I5" s="30" t="s">
        <v>24</v>
      </c>
      <c r="J5" s="30"/>
      <c r="K5" s="30"/>
      <c r="L5" s="30"/>
      <c r="M5" s="30"/>
      <c r="N5" s="30"/>
      <c r="P5" s="75"/>
      <c r="Q5" s="91"/>
      <c r="R5" s="29"/>
      <c r="S5" s="39">
        <f>IF(Suggested="Yes",'Price List'!AA5,'Price List'!AG5)</f>
        <v>0</v>
      </c>
      <c r="T5" s="37" t="s">
        <v>44</v>
      </c>
      <c r="U5" s="5" t="str">
        <f>+Instructions!$B$3</f>
        <v>C</v>
      </c>
      <c r="V5" s="52"/>
      <c r="W5" s="56">
        <f>+Instructions!$C$22</f>
        <v>0</v>
      </c>
      <c r="X5" s="17">
        <f t="shared" si="0"/>
        <v>0</v>
      </c>
      <c r="Y5" s="52"/>
      <c r="Z5" s="6" t="s">
        <v>200</v>
      </c>
      <c r="AA5" s="39">
        <v>0</v>
      </c>
      <c r="AB5" s="60">
        <f t="shared" si="1"/>
        <v>0</v>
      </c>
      <c r="AC5" s="17">
        <f t="shared" si="1"/>
        <v>0</v>
      </c>
      <c r="AD5" s="12" t="e">
        <f t="shared" si="2"/>
        <v>#DIV/0!</v>
      </c>
      <c r="AE5" s="125"/>
      <c r="AF5" s="136">
        <v>5</v>
      </c>
      <c r="AG5" s="113">
        <f t="shared" si="3"/>
        <v>0</v>
      </c>
      <c r="AH5" s="52"/>
      <c r="AJ5" s="17">
        <f t="shared" si="4"/>
        <v>0</v>
      </c>
      <c r="AK5" s="17">
        <f t="shared" si="5"/>
        <v>0</v>
      </c>
      <c r="AL5" s="17">
        <f t="shared" si="6"/>
        <v>0</v>
      </c>
      <c r="AM5" s="17" t="str">
        <f t="shared" si="7"/>
        <v/>
      </c>
      <c r="AO5" s="103" t="s">
        <v>55</v>
      </c>
    </row>
    <row r="6" spans="2:41" s="3" customFormat="1" ht="9.9499999999999993" hidden="1" customHeight="1" x14ac:dyDescent="0.2">
      <c r="B6" s="121">
        <v>0</v>
      </c>
      <c r="D6" s="40"/>
      <c r="E6" s="75" t="s">
        <v>22</v>
      </c>
      <c r="F6" s="75"/>
      <c r="G6" s="30" t="s">
        <v>23</v>
      </c>
      <c r="H6" s="30"/>
      <c r="I6" s="30" t="s">
        <v>24</v>
      </c>
      <c r="J6" s="30"/>
      <c r="K6" s="30"/>
      <c r="L6" s="30"/>
      <c r="M6" s="30"/>
      <c r="N6" s="30"/>
      <c r="P6" s="75"/>
      <c r="Q6" s="91"/>
      <c r="R6" s="29"/>
      <c r="S6" s="39">
        <f>IF(Suggested="Yes",'Price List'!AA6,'Price List'!AG6)</f>
        <v>0</v>
      </c>
      <c r="T6" s="37" t="s">
        <v>44</v>
      </c>
      <c r="U6" s="5" t="str">
        <f>+Instructions!$B$3</f>
        <v>C</v>
      </c>
      <c r="V6" s="52"/>
      <c r="W6" s="56">
        <f>+Instructions!$C$22</f>
        <v>0</v>
      </c>
      <c r="X6" s="17">
        <f t="shared" si="0"/>
        <v>0</v>
      </c>
      <c r="Y6" s="52"/>
      <c r="Z6" s="6" t="s">
        <v>200</v>
      </c>
      <c r="AA6" s="39">
        <v>0</v>
      </c>
      <c r="AB6" s="60">
        <f t="shared" si="1"/>
        <v>0</v>
      </c>
      <c r="AC6" s="17">
        <f t="shared" si="1"/>
        <v>0</v>
      </c>
      <c r="AD6" s="12" t="e">
        <f t="shared" si="2"/>
        <v>#DIV/0!</v>
      </c>
      <c r="AE6" s="125"/>
      <c r="AF6" s="137">
        <v>6</v>
      </c>
      <c r="AG6" s="114">
        <f t="shared" si="3"/>
        <v>0</v>
      </c>
      <c r="AH6" s="52"/>
      <c r="AJ6" s="17">
        <f t="shared" si="4"/>
        <v>0</v>
      </c>
      <c r="AK6" s="17">
        <f t="shared" si="5"/>
        <v>0</v>
      </c>
      <c r="AL6" s="17">
        <f t="shared" si="6"/>
        <v>0</v>
      </c>
      <c r="AM6" s="17" t="str">
        <f t="shared" si="7"/>
        <v/>
      </c>
      <c r="AO6" s="103" t="s">
        <v>55</v>
      </c>
    </row>
    <row r="7" spans="2:41" s="3" customFormat="1" ht="9.9499999999999993" hidden="1" customHeight="1" x14ac:dyDescent="0.2">
      <c r="B7" s="122">
        <v>0</v>
      </c>
      <c r="D7" s="40"/>
      <c r="E7" s="75" t="s">
        <v>22</v>
      </c>
      <c r="F7" s="75"/>
      <c r="G7" s="30" t="s">
        <v>23</v>
      </c>
      <c r="H7" s="30"/>
      <c r="I7" s="30" t="s">
        <v>24</v>
      </c>
      <c r="J7" s="30"/>
      <c r="K7" s="30"/>
      <c r="L7" s="30"/>
      <c r="M7" s="30"/>
      <c r="N7" s="30"/>
      <c r="P7" s="75"/>
      <c r="Q7" s="91"/>
      <c r="R7" s="29"/>
      <c r="S7" s="39">
        <f>IF(Suggested="Yes",'Price List'!AA7,'Price List'!AG7)</f>
        <v>0</v>
      </c>
      <c r="T7" s="37" t="s">
        <v>44</v>
      </c>
      <c r="U7" s="5" t="str">
        <f>+Instructions!$B$3</f>
        <v>C</v>
      </c>
      <c r="V7" s="52"/>
      <c r="W7" s="56">
        <f>+Instructions!$C$22</f>
        <v>0</v>
      </c>
      <c r="X7" s="17">
        <f t="shared" si="0"/>
        <v>0</v>
      </c>
      <c r="Y7" s="52"/>
      <c r="Z7" s="6" t="s">
        <v>200</v>
      </c>
      <c r="AA7" s="39">
        <v>0</v>
      </c>
      <c r="AB7" s="60">
        <f t="shared" si="1"/>
        <v>0</v>
      </c>
      <c r="AC7" s="17">
        <f t="shared" si="1"/>
        <v>0</v>
      </c>
      <c r="AD7" s="12" t="e">
        <f t="shared" si="2"/>
        <v>#DIV/0!</v>
      </c>
      <c r="AE7" s="125"/>
      <c r="AF7" s="138">
        <v>7</v>
      </c>
      <c r="AG7" s="115">
        <f t="shared" si="3"/>
        <v>0</v>
      </c>
      <c r="AH7" s="52"/>
      <c r="AJ7" s="17">
        <f t="shared" si="4"/>
        <v>0</v>
      </c>
      <c r="AK7" s="17">
        <f t="shared" si="5"/>
        <v>0</v>
      </c>
      <c r="AL7" s="17">
        <f t="shared" si="6"/>
        <v>0</v>
      </c>
      <c r="AM7" s="17" t="str">
        <f t="shared" si="7"/>
        <v/>
      </c>
      <c r="AO7" s="103" t="s">
        <v>55</v>
      </c>
    </row>
    <row r="8" spans="2:41" s="3" customFormat="1" ht="9.9499999999999993" hidden="1" customHeight="1" x14ac:dyDescent="0.2">
      <c r="B8" s="123" t="s">
        <v>53</v>
      </c>
      <c r="D8" s="40"/>
      <c r="E8" s="75"/>
      <c r="F8" s="75"/>
      <c r="G8" s="30"/>
      <c r="H8" s="30"/>
      <c r="I8" s="30"/>
      <c r="J8" s="30"/>
      <c r="K8" s="30"/>
      <c r="L8" s="30"/>
      <c r="M8" s="30"/>
      <c r="N8" s="30"/>
      <c r="P8" s="75"/>
      <c r="Q8" s="91" t="s">
        <v>12</v>
      </c>
      <c r="R8" s="29" t="s">
        <v>48</v>
      </c>
      <c r="S8" s="39">
        <v>1000</v>
      </c>
      <c r="T8" s="37" t="s">
        <v>54</v>
      </c>
      <c r="U8" s="37"/>
      <c r="V8" s="52"/>
      <c r="W8" s="56">
        <v>0.1</v>
      </c>
      <c r="X8" s="39">
        <v>1000</v>
      </c>
      <c r="Y8" s="52"/>
      <c r="Z8" s="39" t="s">
        <v>54</v>
      </c>
      <c r="AA8" s="39">
        <v>1000</v>
      </c>
      <c r="AB8" s="60">
        <v>0.1</v>
      </c>
      <c r="AC8" s="39">
        <v>1000</v>
      </c>
      <c r="AD8" s="60">
        <v>0.1</v>
      </c>
      <c r="AE8" s="76">
        <v>10</v>
      </c>
      <c r="AF8" s="76"/>
      <c r="AG8" s="39">
        <v>1000</v>
      </c>
      <c r="AH8" s="52"/>
      <c r="AI8" s="129"/>
      <c r="AJ8" s="39"/>
      <c r="AK8" s="39"/>
      <c r="AL8" s="39"/>
      <c r="AM8" s="39"/>
      <c r="AO8" s="103" t="s">
        <v>55</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30"/>
      <c r="AJ9" s="44"/>
      <c r="AK9" s="44"/>
      <c r="AL9" s="44"/>
      <c r="AM9" s="44"/>
      <c r="AN9" s="32"/>
      <c r="AO9" s="103" t="s">
        <v>55</v>
      </c>
    </row>
    <row r="10" spans="2:41" s="3" customFormat="1" ht="9.9499999999999993" hidden="1" customHeight="1" x14ac:dyDescent="0.2">
      <c r="I10" s="6"/>
      <c r="J10" s="6"/>
      <c r="K10" s="6"/>
      <c r="L10" s="6"/>
      <c r="M10" s="6"/>
      <c r="N10" s="6"/>
      <c r="O10" s="210" t="s">
        <v>21</v>
      </c>
      <c r="P10" s="211"/>
      <c r="Q10" s="211"/>
      <c r="R10" s="211"/>
      <c r="S10" s="211"/>
      <c r="T10" s="212"/>
      <c r="U10" s="19"/>
      <c r="V10" s="52"/>
      <c r="W10" s="213" t="s">
        <v>41</v>
      </c>
      <c r="X10" s="213"/>
      <c r="Y10" s="52"/>
      <c r="Z10" s="214" t="s">
        <v>42</v>
      </c>
      <c r="AA10" s="214"/>
      <c r="AB10" s="214"/>
      <c r="AC10" s="214"/>
      <c r="AD10" s="214"/>
      <c r="AE10" s="214"/>
      <c r="AF10" s="214"/>
      <c r="AG10" s="214"/>
      <c r="AH10" s="52"/>
      <c r="AI10" s="95"/>
      <c r="AO10" s="103" t="s">
        <v>55</v>
      </c>
    </row>
    <row r="11" spans="2:41" s="30" customFormat="1" ht="9.9499999999999993" hidden="1" customHeight="1" x14ac:dyDescent="0.2">
      <c r="D11" s="23" t="s">
        <v>9</v>
      </c>
      <c r="E11" s="24"/>
      <c r="F11" s="24"/>
      <c r="G11" s="24"/>
      <c r="H11" s="24"/>
      <c r="I11" s="25"/>
      <c r="J11" s="25"/>
      <c r="K11" s="25"/>
      <c r="L11" s="159"/>
      <c r="M11" s="25"/>
      <c r="N11" s="25"/>
      <c r="O11" s="208" t="s">
        <v>47</v>
      </c>
      <c r="P11" s="209"/>
      <c r="Q11" s="26" t="s">
        <v>12</v>
      </c>
      <c r="R11" s="26" t="s">
        <v>16</v>
      </c>
      <c r="S11" s="27" t="str">
        <f>IF(Suggested="Yes",AA11,AG11)</f>
        <v>List Price</v>
      </c>
      <c r="T11" s="26" t="s">
        <v>15</v>
      </c>
      <c r="U11" s="28" t="s">
        <v>14</v>
      </c>
      <c r="V11" s="52"/>
      <c r="W11" s="54" t="s">
        <v>17</v>
      </c>
      <c r="X11" s="14" t="s">
        <v>13</v>
      </c>
      <c r="Y11" s="52"/>
      <c r="Z11" s="69" t="s">
        <v>57</v>
      </c>
      <c r="AA11" s="69" t="s">
        <v>11</v>
      </c>
      <c r="AB11" s="41" t="s">
        <v>18</v>
      </c>
      <c r="AC11" s="28" t="s">
        <v>19</v>
      </c>
      <c r="AD11" s="28" t="s">
        <v>27</v>
      </c>
      <c r="AE11" s="64" t="s">
        <v>58</v>
      </c>
      <c r="AF11" s="96" t="s">
        <v>49</v>
      </c>
      <c r="AG11" s="64" t="s">
        <v>4</v>
      </c>
      <c r="AH11" s="52"/>
      <c r="AJ11" s="28" t="s">
        <v>70</v>
      </c>
      <c r="AK11" s="139" t="s">
        <v>71</v>
      </c>
      <c r="AL11" s="28" t="s">
        <v>72</v>
      </c>
      <c r="AM11" s="28" t="s">
        <v>73</v>
      </c>
      <c r="AN11" s="3"/>
      <c r="AO11" s="103" t="s">
        <v>55</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30"/>
      <c r="AJ12" s="44"/>
      <c r="AK12" s="44"/>
      <c r="AL12" s="44"/>
      <c r="AM12" s="44"/>
      <c r="AN12" s="32"/>
      <c r="AO12" s="103" t="s">
        <v>55</v>
      </c>
    </row>
    <row r="13" spans="2:41" s="11" customFormat="1" ht="15.95" customHeight="1" x14ac:dyDescent="0.2">
      <c r="I13" s="35"/>
      <c r="L13" s="158"/>
      <c r="O13" s="206" t="str">
        <f>"File '"&amp;Instructions!B2&amp;"' - "&amp;Instructions!B1</f>
        <v>File 'N' - Noble</v>
      </c>
      <c r="P13" s="206"/>
      <c r="Q13" s="206"/>
      <c r="R13" s="206"/>
      <c r="S13" s="206"/>
      <c r="T13" s="206"/>
      <c r="U13" s="72"/>
      <c r="V13" s="52"/>
      <c r="W13" s="215" t="s">
        <v>10</v>
      </c>
      <c r="X13" s="215"/>
      <c r="Y13" s="52"/>
      <c r="Z13" s="20"/>
      <c r="AA13" s="20"/>
      <c r="AB13" s="59"/>
      <c r="AD13" s="20"/>
      <c r="AE13" s="66"/>
      <c r="AF13" s="66"/>
      <c r="AG13" s="20" t="s">
        <v>20</v>
      </c>
      <c r="AH13" s="52"/>
      <c r="AI13" s="97"/>
      <c r="AN13" s="3"/>
      <c r="AO13" s="31" t="s">
        <v>55</v>
      </c>
    </row>
    <row r="14" spans="2:41" s="11" customFormat="1" ht="15.95" customHeight="1" x14ac:dyDescent="0.2">
      <c r="G14" s="35"/>
      <c r="O14" s="73"/>
      <c r="P14" s="73"/>
      <c r="Q14" s="73"/>
      <c r="R14" s="73"/>
      <c r="S14" s="21"/>
      <c r="T14" s="199" t="str">
        <f>+Instructions!B4</f>
        <v>2/1/26</v>
      </c>
      <c r="U14" s="72"/>
      <c r="V14" s="52"/>
      <c r="W14" s="71"/>
      <c r="X14" s="71"/>
      <c r="Y14" s="52"/>
      <c r="Z14" s="58"/>
      <c r="AA14" s="58"/>
      <c r="AB14" s="59"/>
      <c r="AD14" s="20"/>
      <c r="AE14" s="207">
        <f ca="1">TODAY()</f>
        <v>46031</v>
      </c>
      <c r="AF14" s="207"/>
      <c r="AG14" s="207"/>
      <c r="AH14" s="52"/>
      <c r="AI14" s="97"/>
      <c r="AN14" s="3"/>
      <c r="AO14" s="31" t="s">
        <v>55</v>
      </c>
    </row>
    <row r="15" spans="2:41" s="11" customFormat="1" ht="9.9499999999999993" customHeight="1" x14ac:dyDescent="0.2">
      <c r="N15" s="217" t="str">
        <f>IF(Instructions!C8="","",+Instructions!C8)</f>
        <v/>
      </c>
      <c r="O15" s="217"/>
      <c r="P15" s="217"/>
      <c r="Q15" s="217"/>
      <c r="R15" s="217"/>
      <c r="S15" s="217"/>
      <c r="T15" s="217"/>
      <c r="U15" s="72"/>
      <c r="V15" s="52"/>
      <c r="W15" s="71"/>
      <c r="X15" s="71"/>
      <c r="Y15" s="52"/>
      <c r="Z15" s="58"/>
      <c r="AA15" s="58"/>
      <c r="AB15" s="59"/>
      <c r="AD15" s="20"/>
      <c r="AE15" s="66"/>
      <c r="AF15" s="66"/>
      <c r="AH15" s="52"/>
      <c r="AI15" s="97"/>
      <c r="AN15" s="3"/>
      <c r="AO15" s="31" t="s">
        <v>55</v>
      </c>
    </row>
    <row r="16" spans="2:41" s="3" customFormat="1" ht="12" customHeight="1" x14ac:dyDescent="0.2">
      <c r="C16" s="35" t="str">
        <f>"Product Code '"&amp;Instructions!B3&amp;"'"</f>
        <v>Product Code 'C'</v>
      </c>
      <c r="N16" s="217"/>
      <c r="O16" s="217"/>
      <c r="P16" s="217"/>
      <c r="Q16" s="217"/>
      <c r="R16" s="217"/>
      <c r="S16" s="217"/>
      <c r="T16" s="217"/>
      <c r="U16" s="5"/>
      <c r="V16" s="52"/>
      <c r="W16" s="70"/>
      <c r="X16" s="70"/>
      <c r="Y16" s="52"/>
      <c r="Z16" s="39"/>
      <c r="AA16" s="39"/>
      <c r="AB16" s="55"/>
      <c r="AC16" s="17"/>
      <c r="AD16" s="15"/>
      <c r="AE16" s="65"/>
      <c r="AF16" s="65"/>
      <c r="AG16" s="89" t="str">
        <f>IF(Instructions!$C$8="","",Instructions!$C$8)</f>
        <v/>
      </c>
      <c r="AH16" s="52"/>
      <c r="AI16" s="128"/>
      <c r="AJ16" s="17"/>
      <c r="AK16" s="17"/>
      <c r="AL16" s="17"/>
      <c r="AM16" s="17"/>
      <c r="AO16" s="31" t="s">
        <v>55</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8"/>
      <c r="AJ17" s="17"/>
      <c r="AK17" s="17"/>
      <c r="AL17" s="17"/>
      <c r="AM17" s="17"/>
      <c r="AO17" s="31" t="s">
        <v>55</v>
      </c>
    </row>
    <row r="18" spans="2:41" s="30" customFormat="1" ht="9.9499999999999993" customHeight="1" x14ac:dyDescent="0.2">
      <c r="C18" s="78" t="s">
        <v>9</v>
      </c>
      <c r="D18" s="79"/>
      <c r="E18" s="79"/>
      <c r="F18" s="79"/>
      <c r="G18" s="25"/>
      <c r="H18" s="25"/>
      <c r="I18" s="25"/>
      <c r="J18" s="25"/>
      <c r="K18" s="25"/>
      <c r="L18" s="25"/>
      <c r="M18" s="25"/>
      <c r="N18" s="25"/>
      <c r="O18" s="208" t="s">
        <v>47</v>
      </c>
      <c r="P18" s="209"/>
      <c r="Q18" s="26" t="s">
        <v>12</v>
      </c>
      <c r="R18" s="26" t="s">
        <v>16</v>
      </c>
      <c r="S18" s="27" t="str">
        <f>+S$11</f>
        <v>List Price</v>
      </c>
      <c r="T18" s="26" t="s">
        <v>15</v>
      </c>
      <c r="U18" s="26" t="str">
        <f>+U$11</f>
        <v>Code</v>
      </c>
      <c r="V18" s="52"/>
      <c r="W18" s="77" t="s">
        <v>17</v>
      </c>
      <c r="X18" s="27" t="s">
        <v>13</v>
      </c>
      <c r="Y18" s="52"/>
      <c r="Z18" s="41" t="s">
        <v>57</v>
      </c>
      <c r="AA18" s="41" t="s">
        <v>11</v>
      </c>
      <c r="AB18" s="41" t="str">
        <f t="shared" ref="AB18:AM18" si="8">+AB$11</f>
        <v>Disc</v>
      </c>
      <c r="AC18" s="28" t="str">
        <f t="shared" si="8"/>
        <v>Act. Cost</v>
      </c>
      <c r="AD18" s="28" t="str">
        <f t="shared" si="8"/>
        <v>GP%</v>
      </c>
      <c r="AE18" s="64" t="str">
        <f t="shared" si="8"/>
        <v>Adj.</v>
      </c>
      <c r="AF18" s="96" t="str">
        <f>+AF$11</f>
        <v>Group</v>
      </c>
      <c r="AG18" s="28" t="str">
        <f t="shared" si="8"/>
        <v>Price</v>
      </c>
      <c r="AH18" s="52"/>
      <c r="AJ18" s="28" t="str">
        <f t="shared" si="8"/>
        <v>Calc Price</v>
      </c>
      <c r="AK18" s="28" t="str">
        <f t="shared" si="8"/>
        <v>.05 Round</v>
      </c>
      <c r="AL18" s="28" t="str">
        <f t="shared" si="8"/>
        <v>Cents</v>
      </c>
      <c r="AM18" s="28" t="str">
        <f t="shared" si="8"/>
        <v>Round to</v>
      </c>
      <c r="AN18" s="3"/>
      <c r="AO18" s="31" t="s">
        <v>55</v>
      </c>
    </row>
    <row r="19" spans="2:41" s="165" customFormat="1" ht="9.9499999999999993" customHeight="1" x14ac:dyDescent="0.2">
      <c r="C19" s="220" t="s">
        <v>59</v>
      </c>
      <c r="D19" s="220"/>
      <c r="E19" s="220"/>
      <c r="F19" s="220"/>
      <c r="G19" s="220"/>
      <c r="H19" s="220"/>
      <c r="I19" s="220"/>
      <c r="J19" s="220"/>
      <c r="K19" s="220"/>
      <c r="L19" s="220"/>
      <c r="M19" s="220"/>
      <c r="N19" s="220"/>
      <c r="O19" s="220"/>
      <c r="P19" s="220"/>
      <c r="Q19" s="220"/>
      <c r="R19" s="220"/>
      <c r="S19" s="220"/>
      <c r="T19" s="220"/>
      <c r="U19" s="166"/>
      <c r="V19" s="52"/>
      <c r="W19" s="169"/>
      <c r="X19" s="169"/>
      <c r="Y19" s="52"/>
      <c r="Z19" s="170"/>
      <c r="AA19" s="170"/>
      <c r="AB19" s="171"/>
      <c r="AC19" s="167"/>
      <c r="AD19" s="168"/>
      <c r="AE19" s="172"/>
      <c r="AF19" s="173"/>
      <c r="AG19" s="167"/>
      <c r="AH19" s="52"/>
      <c r="AJ19" s="167"/>
      <c r="AK19" s="167"/>
      <c r="AL19" s="167"/>
      <c r="AM19" s="167"/>
      <c r="AN19" s="3"/>
      <c r="AO19" s="31" t="s">
        <v>55</v>
      </c>
    </row>
    <row r="20" spans="2:41" s="3" customFormat="1" ht="3.95" customHeight="1" x14ac:dyDescent="0.2">
      <c r="P20" s="75"/>
      <c r="Q20" s="91"/>
      <c r="R20" s="6"/>
      <c r="S20" s="39"/>
      <c r="T20" s="6"/>
      <c r="U20" s="5"/>
      <c r="V20" s="52"/>
      <c r="W20" s="56"/>
      <c r="X20" s="15"/>
      <c r="Y20" s="52"/>
      <c r="Z20" s="39"/>
      <c r="AA20" s="39"/>
      <c r="AB20" s="55"/>
      <c r="AC20" s="17"/>
      <c r="AD20" s="15"/>
      <c r="AE20" s="65"/>
      <c r="AF20" s="128"/>
      <c r="AG20" s="39"/>
      <c r="AH20" s="52"/>
      <c r="AJ20" s="17"/>
      <c r="AK20" s="17"/>
      <c r="AL20" s="17"/>
      <c r="AM20" s="17"/>
      <c r="AO20" s="31" t="s">
        <v>55</v>
      </c>
    </row>
    <row r="21" spans="2:41" s="3" customFormat="1" ht="10.5" customHeight="1" x14ac:dyDescent="0.2">
      <c r="C21" s="74" t="s">
        <v>107</v>
      </c>
      <c r="D21" s="156"/>
      <c r="E21" s="156"/>
      <c r="G21" s="3" t="s">
        <v>83</v>
      </c>
      <c r="I21" s="3" t="s">
        <v>83</v>
      </c>
      <c r="J21" s="3" t="s">
        <v>83</v>
      </c>
      <c r="K21" s="3" t="s">
        <v>83</v>
      </c>
      <c r="L21" s="3" t="s">
        <v>83</v>
      </c>
      <c r="P21" s="4"/>
      <c r="Q21" s="6"/>
      <c r="S21" s="39"/>
      <c r="T21" s="68"/>
      <c r="U21" s="5"/>
      <c r="V21" s="52"/>
      <c r="W21" s="70"/>
      <c r="X21" s="70"/>
      <c r="Y21" s="52"/>
      <c r="Z21" s="39"/>
      <c r="AA21" s="39"/>
      <c r="AB21" s="55"/>
      <c r="AC21" s="17"/>
      <c r="AD21" s="15"/>
      <c r="AE21" s="65"/>
      <c r="AF21" s="128"/>
      <c r="AG21" s="17"/>
      <c r="AH21" s="52"/>
      <c r="AJ21" s="17"/>
      <c r="AK21" s="17"/>
      <c r="AL21" s="17"/>
      <c r="AM21" s="17"/>
      <c r="AO21" s="31" t="s">
        <v>55</v>
      </c>
    </row>
    <row r="22" spans="2:41" s="3" customFormat="1" ht="3" customHeight="1" x14ac:dyDescent="0.2">
      <c r="P22" s="75"/>
      <c r="Q22" s="91"/>
      <c r="R22" s="6"/>
      <c r="S22" s="39"/>
      <c r="T22" s="6"/>
      <c r="U22" s="5"/>
      <c r="V22" s="52"/>
      <c r="W22" s="56"/>
      <c r="X22" s="15"/>
      <c r="Y22" s="52"/>
      <c r="Z22" s="39"/>
      <c r="AA22" s="39"/>
      <c r="AB22" s="55"/>
      <c r="AC22" s="17"/>
      <c r="AD22" s="15"/>
      <c r="AE22" s="65"/>
      <c r="AF22" s="128"/>
      <c r="AG22" s="39"/>
      <c r="AH22" s="52"/>
      <c r="AI22" s="17"/>
      <c r="AJ22" s="39"/>
      <c r="AK22" s="17"/>
      <c r="AL22" s="17"/>
      <c r="AO22" s="31" t="s">
        <v>55</v>
      </c>
    </row>
    <row r="23" spans="2:41" s="3" customFormat="1" ht="10.5" customHeight="1" x14ac:dyDescent="0.2">
      <c r="D23" s="74" t="s">
        <v>108</v>
      </c>
      <c r="E23" s="156"/>
      <c r="L23" s="3" t="s">
        <v>83</v>
      </c>
      <c r="P23" s="4"/>
      <c r="Q23" s="6"/>
      <c r="R23" s="185" t="s">
        <v>157</v>
      </c>
      <c r="S23" s="186" t="s">
        <v>158</v>
      </c>
      <c r="T23" s="187"/>
      <c r="U23" s="5"/>
      <c r="V23" s="52"/>
      <c r="W23" s="70"/>
      <c r="X23" s="70"/>
      <c r="Y23" s="52"/>
      <c r="Z23" s="39"/>
      <c r="AA23" s="39"/>
      <c r="AB23" s="55"/>
      <c r="AC23" s="17"/>
      <c r="AD23" s="15"/>
      <c r="AE23" s="65"/>
      <c r="AF23" s="128"/>
      <c r="AG23" s="17"/>
      <c r="AH23" s="52"/>
      <c r="AJ23" s="17"/>
      <c r="AK23" s="17"/>
      <c r="AL23" s="17"/>
      <c r="AM23" s="17"/>
      <c r="AO23" s="31" t="s">
        <v>55</v>
      </c>
    </row>
    <row r="24" spans="2:41" s="3" customFormat="1" ht="2.1" customHeight="1" x14ac:dyDescent="0.2">
      <c r="P24" s="75"/>
      <c r="Q24" s="91"/>
      <c r="R24" s="6"/>
      <c r="S24" s="39"/>
      <c r="T24" s="6"/>
      <c r="U24" s="5"/>
      <c r="V24" s="52"/>
      <c r="W24" s="56"/>
      <c r="X24" s="15"/>
      <c r="Y24" s="52"/>
      <c r="Z24" s="39"/>
      <c r="AA24" s="39"/>
      <c r="AB24" s="55"/>
      <c r="AC24" s="17"/>
      <c r="AD24" s="15"/>
      <c r="AE24" s="65"/>
      <c r="AF24" s="128"/>
      <c r="AG24" s="39"/>
      <c r="AH24" s="52"/>
      <c r="AJ24" s="17"/>
      <c r="AK24" s="17"/>
      <c r="AL24" s="17"/>
      <c r="AM24" s="17"/>
      <c r="AO24" s="31" t="s">
        <v>55</v>
      </c>
    </row>
    <row r="25" spans="2:41" s="3" customFormat="1" ht="9.75" customHeight="1" x14ac:dyDescent="0.2">
      <c r="B25" s="117" t="s">
        <v>51</v>
      </c>
      <c r="D25" s="40"/>
      <c r="E25" s="75" t="s">
        <v>88</v>
      </c>
      <c r="F25" s="75"/>
      <c r="G25" s="30">
        <v>105</v>
      </c>
      <c r="H25" s="30"/>
      <c r="I25" s="30" t="s">
        <v>90</v>
      </c>
      <c r="J25" s="30"/>
      <c r="K25" s="30"/>
      <c r="L25" s="30" t="s">
        <v>83</v>
      </c>
      <c r="M25" s="30"/>
      <c r="N25" s="30"/>
      <c r="P25" s="75"/>
      <c r="Q25" s="91"/>
      <c r="R25" s="29"/>
      <c r="S25" s="39">
        <f>IF(Suggested="Yes",AA25,AG25)</f>
        <v>967.9</v>
      </c>
      <c r="T25" s="37" t="s">
        <v>44</v>
      </c>
      <c r="U25" s="5" t="str">
        <f>+Instructions!$B$3</f>
        <v>C</v>
      </c>
      <c r="V25" s="52"/>
      <c r="W25" s="56">
        <f>+Instructions!$C$22</f>
        <v>0</v>
      </c>
      <c r="X25" s="17">
        <f>ROUND($AA25*(1-W25)+0.004999,2)</f>
        <v>967.9</v>
      </c>
      <c r="Y25" s="52"/>
      <c r="Z25" s="6" t="s">
        <v>201</v>
      </c>
      <c r="AA25" s="39">
        <v>967.9</v>
      </c>
      <c r="AB25" s="60">
        <f>+W25</f>
        <v>0</v>
      </c>
      <c r="AC25" s="17">
        <f>+X25</f>
        <v>967.9</v>
      </c>
      <c r="AD25" s="12">
        <f>(AG25-AC25)/AG25</f>
        <v>0</v>
      </c>
      <c r="AE25" s="125"/>
      <c r="AF25" s="132">
        <v>1</v>
      </c>
      <c r="AG25" s="38">
        <f>SUM(AJ25:AL25)+AE25</f>
        <v>967.9</v>
      </c>
      <c r="AH25" s="52"/>
      <c r="AJ25" s="17">
        <f>ROUND(AC25/(1-VLOOKUP(AF25,Group,2,FALSE)),2)</f>
        <v>967.9</v>
      </c>
      <c r="AK25" s="17">
        <f>IF(VLOOKUP(AF25,Group,5,FALSE)="YES",VLOOKUP(ROUND(ROUND(AJ25,1)-AJ25,2),Round,2,FALSE)+VLOOKUP(AF25,Group,6,FALSE),0)</f>
        <v>0</v>
      </c>
      <c r="AL25" s="17">
        <f>IF(VLOOKUP(AF25,Group,7,FALSE)="",0,ROUND(AJ25-0.04999,1)-AJ25+AM25)</f>
        <v>0</v>
      </c>
      <c r="AM25" s="17" t="str">
        <f>IF(VLOOKUP(AF25,Group,7,FALSE)="","",VLOOKUP(AF25,Group,7,FALSE))</f>
        <v/>
      </c>
      <c r="AO25" s="31" t="s">
        <v>55</v>
      </c>
    </row>
    <row r="26" spans="2:41" s="3" customFormat="1" ht="9.75" customHeight="1" x14ac:dyDescent="0.2">
      <c r="B26" s="117" t="s">
        <v>51</v>
      </c>
      <c r="D26" s="40"/>
      <c r="E26" s="75" t="s">
        <v>89</v>
      </c>
      <c r="F26" s="75"/>
      <c r="G26" s="30">
        <v>111</v>
      </c>
      <c r="H26" s="30"/>
      <c r="I26" s="30" t="s">
        <v>90</v>
      </c>
      <c r="J26" s="30"/>
      <c r="K26" s="30"/>
      <c r="L26" s="30"/>
      <c r="M26" s="30"/>
      <c r="N26" s="30"/>
      <c r="P26" s="75"/>
      <c r="Q26" s="91" t="s">
        <v>12</v>
      </c>
      <c r="R26" s="29"/>
      <c r="S26" s="39">
        <f>IF(Suggested="Yes",AA26,AG26)</f>
        <v>967.9</v>
      </c>
      <c r="T26" s="37" t="s">
        <v>44</v>
      </c>
      <c r="U26" s="5" t="str">
        <f>+Instructions!$B$3</f>
        <v>C</v>
      </c>
      <c r="V26" s="52"/>
      <c r="W26" s="56">
        <f>+Instructions!$C$22</f>
        <v>0</v>
      </c>
      <c r="X26" s="17">
        <f>ROUND($AA26*(1-W26)+0.004999,2)</f>
        <v>967.9</v>
      </c>
      <c r="Y26" s="52"/>
      <c r="Z26" s="6" t="s">
        <v>201</v>
      </c>
      <c r="AA26" s="39">
        <v>967.9</v>
      </c>
      <c r="AB26" s="60">
        <f>+W26</f>
        <v>0</v>
      </c>
      <c r="AC26" s="17">
        <f>+X26</f>
        <v>967.9</v>
      </c>
      <c r="AD26" s="12">
        <f>(AG26-AC26)/AG26</f>
        <v>0</v>
      </c>
      <c r="AE26" s="125"/>
      <c r="AF26" s="132">
        <v>1</v>
      </c>
      <c r="AG26" s="38">
        <f>SUM(AJ26:AL26)+AE26</f>
        <v>967.9</v>
      </c>
      <c r="AH26" s="52"/>
      <c r="AJ26" s="17">
        <f>ROUND(AC26/(1-VLOOKUP(AF26,Group,2,FALSE)),2)</f>
        <v>967.9</v>
      </c>
      <c r="AK26" s="17">
        <f>IF(VLOOKUP(AF26,Group,5,FALSE)="YES",VLOOKUP(ROUND(ROUND(AJ26,1)-AJ26,2),Round,2,FALSE)+VLOOKUP(AF26,Group,6,FALSE),0)</f>
        <v>0</v>
      </c>
      <c r="AL26" s="17">
        <f>IF(VLOOKUP(AF26,Group,7,FALSE)="",0,ROUND(AJ26-0.04999,1)-AJ26+AM26)</f>
        <v>0</v>
      </c>
      <c r="AM26" s="17" t="str">
        <f>IF(VLOOKUP(AF26,Group,7,FALSE)="","",VLOOKUP(AF26,Group,7,FALSE))</f>
        <v/>
      </c>
      <c r="AO26" s="31" t="s">
        <v>55</v>
      </c>
    </row>
    <row r="27" spans="2:41" s="3" customFormat="1" ht="3" customHeight="1" x14ac:dyDescent="0.2">
      <c r="P27" s="75"/>
      <c r="Q27" s="91"/>
      <c r="R27" s="6"/>
      <c r="S27" s="39"/>
      <c r="T27" s="6"/>
      <c r="U27" s="5"/>
      <c r="V27" s="52"/>
      <c r="W27" s="56"/>
      <c r="X27" s="15"/>
      <c r="Y27" s="52"/>
      <c r="Z27" s="39"/>
      <c r="AA27" s="39"/>
      <c r="AB27" s="55"/>
      <c r="AC27" s="17"/>
      <c r="AD27" s="15"/>
      <c r="AE27" s="65"/>
      <c r="AF27" s="128"/>
      <c r="AG27" s="39"/>
      <c r="AH27" s="52"/>
      <c r="AJ27" s="17"/>
      <c r="AK27" s="17"/>
      <c r="AL27" s="17"/>
      <c r="AM27" s="17"/>
      <c r="AO27" s="31" t="s">
        <v>55</v>
      </c>
    </row>
    <row r="28" spans="2:41" s="3" customFormat="1" ht="10.5" customHeight="1" x14ac:dyDescent="0.2">
      <c r="D28" s="74" t="s">
        <v>116</v>
      </c>
      <c r="E28" s="156"/>
      <c r="P28" s="188"/>
      <c r="Q28" s="6"/>
      <c r="R28" s="185" t="s">
        <v>157</v>
      </c>
      <c r="S28" s="186" t="s">
        <v>163</v>
      </c>
      <c r="T28" s="187"/>
      <c r="U28" s="5"/>
      <c r="V28" s="52"/>
      <c r="W28" s="70"/>
      <c r="X28" s="70"/>
      <c r="Y28" s="52"/>
      <c r="Z28" s="39"/>
      <c r="AA28" s="39"/>
      <c r="AB28" s="55"/>
      <c r="AC28" s="17"/>
      <c r="AD28" s="15"/>
      <c r="AE28" s="65"/>
      <c r="AF28" s="128"/>
      <c r="AG28" s="17"/>
      <c r="AH28" s="52"/>
      <c r="AJ28" s="17"/>
      <c r="AK28" s="17"/>
      <c r="AL28" s="17"/>
      <c r="AM28" s="17"/>
      <c r="AO28" s="31" t="s">
        <v>55</v>
      </c>
    </row>
    <row r="29" spans="2:41" s="3" customFormat="1" ht="2.1" customHeight="1" x14ac:dyDescent="0.2">
      <c r="P29" s="75"/>
      <c r="Q29" s="91"/>
      <c r="R29" s="6"/>
      <c r="S29" s="39"/>
      <c r="T29" s="6"/>
      <c r="U29" s="5"/>
      <c r="V29" s="52"/>
      <c r="W29" s="56"/>
      <c r="X29" s="15"/>
      <c r="Y29" s="52"/>
      <c r="Z29" s="39"/>
      <c r="AA29" s="39"/>
      <c r="AB29" s="55"/>
      <c r="AC29" s="17"/>
      <c r="AD29" s="15"/>
      <c r="AE29" s="65"/>
      <c r="AF29" s="128"/>
      <c r="AG29" s="39"/>
      <c r="AH29" s="52"/>
      <c r="AJ29" s="17"/>
      <c r="AK29" s="17"/>
      <c r="AL29" s="17"/>
      <c r="AM29" s="17"/>
      <c r="AO29" s="31" t="s">
        <v>55</v>
      </c>
    </row>
    <row r="30" spans="2:41" s="3" customFormat="1" ht="9.75" customHeight="1" x14ac:dyDescent="0.2">
      <c r="B30" s="117" t="s">
        <v>51</v>
      </c>
      <c r="D30" s="40"/>
      <c r="E30" s="75" t="s">
        <v>89</v>
      </c>
      <c r="F30" s="75"/>
      <c r="G30" s="30">
        <v>162</v>
      </c>
      <c r="H30" s="30"/>
      <c r="I30" s="30" t="s">
        <v>90</v>
      </c>
      <c r="J30" s="30"/>
      <c r="K30" s="30"/>
      <c r="L30" s="30"/>
      <c r="M30" s="30"/>
      <c r="N30" s="30"/>
      <c r="P30" s="75"/>
      <c r="Q30" s="91"/>
      <c r="R30" s="29"/>
      <c r="S30" s="39">
        <f>IF(Suggested="Yes",AA30,AG30)</f>
        <v>1109.4000000000001</v>
      </c>
      <c r="T30" s="37" t="s">
        <v>44</v>
      </c>
      <c r="U30" s="5" t="str">
        <f>+Instructions!$B$3</f>
        <v>C</v>
      </c>
      <c r="V30" s="52"/>
      <c r="W30" s="56">
        <f>+Instructions!$C$22</f>
        <v>0</v>
      </c>
      <c r="X30" s="17">
        <f>ROUND($AA30*(1-W30)+0.004999,2)</f>
        <v>1109.4000000000001</v>
      </c>
      <c r="Y30" s="52"/>
      <c r="Z30" s="6" t="s">
        <v>201</v>
      </c>
      <c r="AA30" s="39">
        <v>1109.4000000000001</v>
      </c>
      <c r="AB30" s="60">
        <f>+W30</f>
        <v>0</v>
      </c>
      <c r="AC30" s="17">
        <f>+X30</f>
        <v>1109.4000000000001</v>
      </c>
      <c r="AD30" s="12">
        <f>(AG30-AC30)/AG30</f>
        <v>0</v>
      </c>
      <c r="AE30" s="125"/>
      <c r="AF30" s="132">
        <v>1</v>
      </c>
      <c r="AG30" s="38">
        <f>SUM(AJ30:AL30)+AE30</f>
        <v>1109.4000000000001</v>
      </c>
      <c r="AH30" s="52"/>
      <c r="AJ30" s="17">
        <f>ROUND(AC30/(1-VLOOKUP(AF30,Group,2,FALSE)),2)</f>
        <v>1109.4000000000001</v>
      </c>
      <c r="AK30" s="17">
        <f>IF(VLOOKUP(AF30,Group,5,FALSE)="YES",VLOOKUP(ROUND(ROUND(AJ30,1)-AJ30,2),Round,2,FALSE)+VLOOKUP(AF30,Group,6,FALSE),0)</f>
        <v>0</v>
      </c>
      <c r="AL30" s="17">
        <f>IF(VLOOKUP(AF30,Group,7,FALSE)="",0,ROUND(AJ30-0.04999,1)-AJ30+AM30)</f>
        <v>0</v>
      </c>
      <c r="AM30" s="17" t="str">
        <f>IF(VLOOKUP(AF30,Group,7,FALSE)="","",VLOOKUP(AF30,Group,7,FALSE))</f>
        <v/>
      </c>
      <c r="AO30" s="31" t="s">
        <v>55</v>
      </c>
    </row>
    <row r="31" spans="2:41" s="3" customFormat="1" ht="3" customHeight="1" x14ac:dyDescent="0.2">
      <c r="P31" s="75"/>
      <c r="Q31" s="91"/>
      <c r="R31" s="6"/>
      <c r="S31" s="39"/>
      <c r="T31" s="6"/>
      <c r="U31" s="5"/>
      <c r="V31" s="52"/>
      <c r="W31" s="56"/>
      <c r="X31" s="15"/>
      <c r="Y31" s="52"/>
      <c r="Z31" s="39"/>
      <c r="AA31" s="39"/>
      <c r="AB31" s="55"/>
      <c r="AC31" s="17"/>
      <c r="AD31" s="15"/>
      <c r="AE31" s="65"/>
      <c r="AF31" s="128"/>
      <c r="AG31" s="39"/>
      <c r="AH31" s="52"/>
      <c r="AI31" s="17"/>
      <c r="AJ31" s="39"/>
      <c r="AK31" s="17"/>
      <c r="AL31" s="17"/>
      <c r="AO31" s="31" t="s">
        <v>55</v>
      </c>
    </row>
    <row r="32" spans="2:41" s="3" customFormat="1" ht="10.5" customHeight="1" x14ac:dyDescent="0.2">
      <c r="D32" s="74" t="s">
        <v>110</v>
      </c>
      <c r="E32" s="156"/>
      <c r="P32" s="188"/>
      <c r="Q32" s="6"/>
      <c r="R32" s="185" t="s">
        <v>157</v>
      </c>
      <c r="S32" s="186" t="s">
        <v>159</v>
      </c>
      <c r="T32" s="187"/>
      <c r="U32" s="5"/>
      <c r="V32" s="52"/>
      <c r="W32" s="70"/>
      <c r="X32" s="70"/>
      <c r="Y32" s="52"/>
      <c r="Z32" s="39"/>
      <c r="AA32" s="39"/>
      <c r="AB32" s="55"/>
      <c r="AC32" s="17"/>
      <c r="AD32" s="15"/>
      <c r="AE32" s="65"/>
      <c r="AF32" s="128"/>
      <c r="AG32" s="17"/>
      <c r="AH32" s="52"/>
      <c r="AJ32" s="17"/>
      <c r="AK32" s="17"/>
      <c r="AL32" s="17"/>
      <c r="AM32" s="17"/>
      <c r="AO32" s="31" t="s">
        <v>55</v>
      </c>
    </row>
    <row r="33" spans="2:41" s="3" customFormat="1" ht="2.1" customHeight="1" x14ac:dyDescent="0.2">
      <c r="P33" s="75"/>
      <c r="Q33" s="91"/>
      <c r="R33" s="6"/>
      <c r="S33" s="39"/>
      <c r="T33" s="6"/>
      <c r="U33" s="5"/>
      <c r="V33" s="52"/>
      <c r="W33" s="56"/>
      <c r="X33" s="15"/>
      <c r="Y33" s="52"/>
      <c r="Z33" s="39"/>
      <c r="AA33" s="39"/>
      <c r="AB33" s="55"/>
      <c r="AC33" s="17"/>
      <c r="AD33" s="15"/>
      <c r="AE33" s="65"/>
      <c r="AF33" s="128"/>
      <c r="AG33" s="39"/>
      <c r="AH33" s="52"/>
      <c r="AJ33" s="17"/>
      <c r="AK33" s="17"/>
      <c r="AL33" s="17"/>
      <c r="AM33" s="17"/>
      <c r="AO33" s="31" t="s">
        <v>55</v>
      </c>
    </row>
    <row r="34" spans="2:41" s="3" customFormat="1" ht="9.75" customHeight="1" x14ac:dyDescent="0.2">
      <c r="B34" s="117" t="s">
        <v>51</v>
      </c>
      <c r="D34" s="40"/>
      <c r="E34" s="75" t="s">
        <v>91</v>
      </c>
      <c r="F34" s="75"/>
      <c r="G34" s="30">
        <v>186</v>
      </c>
      <c r="H34" s="30"/>
      <c r="I34" s="30" t="s">
        <v>92</v>
      </c>
      <c r="J34" s="30"/>
      <c r="K34" s="30"/>
      <c r="L34" s="30"/>
      <c r="M34" s="30"/>
      <c r="N34" s="30"/>
      <c r="P34" s="75"/>
      <c r="Q34" s="91"/>
      <c r="R34" s="29"/>
      <c r="S34" s="39">
        <f>IF(Suggested="Yes",AA34,AG34)</f>
        <v>1816.95</v>
      </c>
      <c r="T34" s="37" t="s">
        <v>44</v>
      </c>
      <c r="U34" s="5" t="str">
        <f>+Instructions!$B$3</f>
        <v>C</v>
      </c>
      <c r="V34" s="52"/>
      <c r="W34" s="56">
        <f>+Instructions!$C$22</f>
        <v>0</v>
      </c>
      <c r="X34" s="17">
        <f>ROUND($AA34*(1-W34)+0.004999,2)</f>
        <v>1816.95</v>
      </c>
      <c r="Y34" s="52"/>
      <c r="Z34" s="6" t="s">
        <v>201</v>
      </c>
      <c r="AA34" s="39">
        <v>1816.95</v>
      </c>
      <c r="AB34" s="60">
        <f>+W34</f>
        <v>0</v>
      </c>
      <c r="AC34" s="17">
        <f>+X34</f>
        <v>1816.95</v>
      </c>
      <c r="AD34" s="12">
        <f>(AG34-AC34)/AG34</f>
        <v>0</v>
      </c>
      <c r="AE34" s="125"/>
      <c r="AF34" s="132">
        <v>1</v>
      </c>
      <c r="AG34" s="38">
        <f>SUM(AJ34:AL34)+AE34</f>
        <v>1816.95</v>
      </c>
      <c r="AH34" s="52"/>
      <c r="AJ34" s="17">
        <f>ROUND(AC34/(1-VLOOKUP(AF34,Group,2,FALSE)),2)</f>
        <v>1816.95</v>
      </c>
      <c r="AK34" s="17">
        <f>IF(VLOOKUP(AF34,Group,5,FALSE)="YES",VLOOKUP(ROUND(ROUND(AJ34,1)-AJ34,2),Round,2,FALSE)+VLOOKUP(AF34,Group,6,FALSE),0)</f>
        <v>0</v>
      </c>
      <c r="AL34" s="17">
        <f>IF(VLOOKUP(AF34,Group,7,FALSE)="",0,ROUND(AJ34-0.04999,1)-AJ34+AM34)</f>
        <v>0</v>
      </c>
      <c r="AM34" s="17" t="str">
        <f>IF(VLOOKUP(AF34,Group,7,FALSE)="","",VLOOKUP(AF34,Group,7,FALSE))</f>
        <v/>
      </c>
      <c r="AO34" s="31" t="s">
        <v>55</v>
      </c>
    </row>
    <row r="35" spans="2:41" s="3" customFormat="1" ht="6.95" customHeight="1" x14ac:dyDescent="0.2">
      <c r="P35" s="75"/>
      <c r="Q35" s="91"/>
      <c r="R35" s="6"/>
      <c r="S35" s="39"/>
      <c r="T35" s="6"/>
      <c r="U35" s="5"/>
      <c r="V35" s="52"/>
      <c r="W35" s="56"/>
      <c r="X35" s="15"/>
      <c r="Y35" s="52"/>
      <c r="Z35" s="39"/>
      <c r="AA35" s="39"/>
      <c r="AB35" s="55"/>
      <c r="AC35" s="17"/>
      <c r="AD35" s="15"/>
      <c r="AE35" s="65"/>
      <c r="AF35" s="128"/>
      <c r="AG35" s="39"/>
      <c r="AH35" s="52"/>
      <c r="AI35" s="17"/>
      <c r="AJ35" s="39"/>
      <c r="AK35" s="17"/>
      <c r="AL35" s="17"/>
      <c r="AO35" s="31" t="s">
        <v>55</v>
      </c>
    </row>
    <row r="36" spans="2:41" s="3" customFormat="1" ht="10.5" customHeight="1" x14ac:dyDescent="0.2">
      <c r="C36" s="74" t="s">
        <v>183</v>
      </c>
      <c r="D36" s="156"/>
      <c r="E36" s="156"/>
      <c r="P36" s="4"/>
      <c r="Q36" s="6"/>
      <c r="S36" s="39"/>
      <c r="T36" s="68"/>
      <c r="U36" s="5"/>
      <c r="V36" s="52"/>
      <c r="W36" s="70"/>
      <c r="X36" s="70"/>
      <c r="Y36" s="52"/>
      <c r="Z36" s="39"/>
      <c r="AA36" s="39"/>
      <c r="AB36" s="55"/>
      <c r="AC36" s="17"/>
      <c r="AD36" s="15"/>
      <c r="AE36" s="65"/>
      <c r="AF36" s="128"/>
      <c r="AG36" s="17"/>
      <c r="AH36" s="52"/>
      <c r="AJ36" s="17"/>
      <c r="AK36" s="17"/>
      <c r="AL36" s="17"/>
      <c r="AM36" s="17"/>
      <c r="AO36" s="31" t="s">
        <v>55</v>
      </c>
    </row>
    <row r="37" spans="2:41" s="3" customFormat="1" ht="3" customHeight="1" x14ac:dyDescent="0.2">
      <c r="P37" s="75"/>
      <c r="Q37" s="91"/>
      <c r="R37" s="6"/>
      <c r="S37" s="39"/>
      <c r="T37" s="6"/>
      <c r="U37" s="5"/>
      <c r="V37" s="52"/>
      <c r="W37" s="56"/>
      <c r="X37" s="15"/>
      <c r="Y37" s="52"/>
      <c r="Z37" s="39"/>
      <c r="AA37" s="39"/>
      <c r="AB37" s="55"/>
      <c r="AC37" s="17"/>
      <c r="AD37" s="15"/>
      <c r="AE37" s="65"/>
      <c r="AF37" s="128"/>
      <c r="AG37" s="39"/>
      <c r="AH37" s="52"/>
      <c r="AI37" s="17"/>
      <c r="AJ37" s="39"/>
      <c r="AK37" s="17"/>
      <c r="AL37" s="17"/>
      <c r="AO37" s="31" t="s">
        <v>55</v>
      </c>
    </row>
    <row r="38" spans="2:41" s="3" customFormat="1" ht="10.5" customHeight="1" x14ac:dyDescent="0.2">
      <c r="D38" s="74" t="s">
        <v>111</v>
      </c>
      <c r="E38" s="156"/>
      <c r="P38" s="4"/>
      <c r="Q38" s="6"/>
      <c r="R38" s="185" t="s">
        <v>157</v>
      </c>
      <c r="S38" s="186" t="s">
        <v>160</v>
      </c>
      <c r="T38" s="187"/>
      <c r="U38" s="5"/>
      <c r="V38" s="52"/>
      <c r="W38" s="70"/>
      <c r="X38" s="70"/>
      <c r="Y38" s="52"/>
      <c r="Z38" s="39"/>
      <c r="AA38" s="39"/>
      <c r="AB38" s="55"/>
      <c r="AC38" s="17"/>
      <c r="AD38" s="15"/>
      <c r="AE38" s="65"/>
      <c r="AF38" s="128"/>
      <c r="AG38" s="17"/>
      <c r="AH38" s="52"/>
      <c r="AJ38" s="17"/>
      <c r="AK38" s="17"/>
      <c r="AL38" s="17"/>
      <c r="AM38" s="17"/>
      <c r="AO38" s="31" t="s">
        <v>55</v>
      </c>
    </row>
    <row r="39" spans="2:41" s="3" customFormat="1" ht="2.1" customHeight="1" x14ac:dyDescent="0.2">
      <c r="P39" s="75"/>
      <c r="Q39" s="91"/>
      <c r="R39" s="6"/>
      <c r="S39" s="39"/>
      <c r="T39" s="6"/>
      <c r="U39" s="5"/>
      <c r="V39" s="52"/>
      <c r="W39" s="56"/>
      <c r="X39" s="15"/>
      <c r="Y39" s="52"/>
      <c r="Z39" s="39"/>
      <c r="AA39" s="39"/>
      <c r="AB39" s="55"/>
      <c r="AC39" s="17"/>
      <c r="AD39" s="15"/>
      <c r="AE39" s="65"/>
      <c r="AF39" s="128"/>
      <c r="AG39" s="39"/>
      <c r="AH39" s="52"/>
      <c r="AI39" s="17"/>
      <c r="AJ39" s="39"/>
      <c r="AK39" s="17"/>
      <c r="AL39" s="17"/>
      <c r="AO39" s="31" t="s">
        <v>55</v>
      </c>
    </row>
    <row r="40" spans="2:41" s="3" customFormat="1" ht="9.75" customHeight="1" x14ac:dyDescent="0.2">
      <c r="B40" s="118" t="s">
        <v>43</v>
      </c>
      <c r="D40" s="40"/>
      <c r="E40" s="75" t="s">
        <v>95</v>
      </c>
      <c r="F40" s="75"/>
      <c r="G40" s="30">
        <v>320</v>
      </c>
      <c r="H40" s="30"/>
      <c r="I40" s="30" t="s">
        <v>164</v>
      </c>
      <c r="J40" s="30"/>
      <c r="K40" s="30"/>
      <c r="L40" s="30"/>
      <c r="M40" s="30"/>
      <c r="N40" s="30"/>
      <c r="P40" s="75" t="s">
        <v>199</v>
      </c>
      <c r="Q40" s="91"/>
      <c r="R40" s="29"/>
      <c r="S40" s="39">
        <f>IF(Suggested="Yes",AA40,AG40)</f>
        <v>46.25</v>
      </c>
      <c r="T40" s="37" t="s">
        <v>44</v>
      </c>
      <c r="U40" s="5" t="str">
        <f>+Instructions!$B$3</f>
        <v>C</v>
      </c>
      <c r="V40" s="52"/>
      <c r="W40" s="56">
        <f>+Instructions!$C$22</f>
        <v>0</v>
      </c>
      <c r="X40" s="39">
        <f>ROUND($AA40*(1-W40)+0.004999,2)</f>
        <v>46.25</v>
      </c>
      <c r="Y40" s="52"/>
      <c r="Z40" s="6" t="s">
        <v>201</v>
      </c>
      <c r="AA40" s="39">
        <v>46.25</v>
      </c>
      <c r="AB40" s="60">
        <f>+W40</f>
        <v>0</v>
      </c>
      <c r="AC40" s="39">
        <f>+X40</f>
        <v>46.25</v>
      </c>
      <c r="AD40" s="60">
        <f>(AG40-AC40)/AG40</f>
        <v>0</v>
      </c>
      <c r="AE40" s="125"/>
      <c r="AF40" s="134">
        <v>2</v>
      </c>
      <c r="AG40" s="44">
        <f>SUM(AJ40:AL40)+AE40</f>
        <v>46.25</v>
      </c>
      <c r="AH40" s="52"/>
      <c r="AJ40" s="17">
        <f>ROUND(AC40/(1-VLOOKUP(AF40,Group,2,FALSE)),2)</f>
        <v>46.25</v>
      </c>
      <c r="AK40" s="17">
        <f>IF(VLOOKUP(AF40,Group,5,FALSE)="YES",VLOOKUP(ROUND(ROUND(AJ40,1)-AJ40,2),Round,2,FALSE)+VLOOKUP(AF40,Group,6,FALSE),0)</f>
        <v>0</v>
      </c>
      <c r="AL40" s="17">
        <f>IF(VLOOKUP(AF40,Group,7,FALSE)="",0,ROUND(AJ40-0.04999,1)-AJ40+AM40)</f>
        <v>0</v>
      </c>
      <c r="AM40" s="17" t="str">
        <f>IF(VLOOKUP(AF40,Group,7,FALSE)="","",VLOOKUP(AF40,Group,7,FALSE))</f>
        <v/>
      </c>
      <c r="AO40" s="31" t="s">
        <v>55</v>
      </c>
    </row>
    <row r="41" spans="2:41" s="3" customFormat="1" ht="6.95" customHeight="1" x14ac:dyDescent="0.2">
      <c r="C41" s="145"/>
      <c r="D41" s="146"/>
      <c r="E41" s="30"/>
      <c r="F41" s="75"/>
      <c r="G41" s="30"/>
      <c r="H41" s="30"/>
      <c r="I41" s="30"/>
      <c r="J41" s="30"/>
      <c r="K41" s="30"/>
      <c r="L41" s="30"/>
      <c r="M41" s="30"/>
      <c r="N41" s="30"/>
      <c r="O41" s="30"/>
      <c r="P41" s="75"/>
      <c r="Q41" s="91"/>
      <c r="R41" s="29"/>
      <c r="S41" s="39"/>
      <c r="T41" s="147"/>
      <c r="U41" s="37"/>
      <c r="V41" s="52"/>
      <c r="W41" s="56"/>
      <c r="X41" s="39"/>
      <c r="Y41" s="52"/>
      <c r="Z41" s="39"/>
      <c r="AA41" s="39"/>
      <c r="AB41" s="60"/>
      <c r="AC41" s="39"/>
      <c r="AD41" s="60"/>
      <c r="AE41" s="76"/>
      <c r="AF41" s="76"/>
      <c r="AG41" s="39"/>
      <c r="AH41" s="52"/>
      <c r="AI41" s="39"/>
      <c r="AJ41" s="39"/>
      <c r="AK41" s="39"/>
      <c r="AL41" s="39"/>
      <c r="AM41" s="39"/>
      <c r="AO41" s="31" t="s">
        <v>55</v>
      </c>
    </row>
    <row r="42" spans="2:41" s="3" customFormat="1" ht="10.5" customHeight="1" x14ac:dyDescent="0.2">
      <c r="C42" s="74" t="s">
        <v>112</v>
      </c>
      <c r="D42" s="156"/>
      <c r="E42" s="156"/>
      <c r="K42" s="3" t="s">
        <v>83</v>
      </c>
      <c r="P42" s="4"/>
      <c r="Q42" s="6"/>
      <c r="S42" s="39"/>
      <c r="T42" s="68"/>
      <c r="U42" s="5"/>
      <c r="V42" s="52"/>
      <c r="W42" s="70"/>
      <c r="X42" s="70"/>
      <c r="Y42" s="52"/>
      <c r="Z42" s="39"/>
      <c r="AA42" s="39"/>
      <c r="AB42" s="55"/>
      <c r="AC42" s="17"/>
      <c r="AD42" s="15"/>
      <c r="AE42" s="65"/>
      <c r="AF42" s="128"/>
      <c r="AG42" s="17"/>
      <c r="AH42" s="52"/>
      <c r="AJ42" s="17"/>
      <c r="AK42" s="17"/>
      <c r="AL42" s="17"/>
      <c r="AM42" s="17"/>
      <c r="AO42" s="31" t="s">
        <v>55</v>
      </c>
    </row>
    <row r="43" spans="2:41" s="3" customFormat="1" ht="3" customHeight="1" x14ac:dyDescent="0.2">
      <c r="P43" s="75"/>
      <c r="Q43" s="91"/>
      <c r="R43" s="6"/>
      <c r="S43" s="39"/>
      <c r="T43" s="6"/>
      <c r="U43" s="5"/>
      <c r="V43" s="52"/>
      <c r="W43" s="56"/>
      <c r="X43" s="15"/>
      <c r="Y43" s="52"/>
      <c r="Z43" s="39"/>
      <c r="AA43" s="39"/>
      <c r="AB43" s="55"/>
      <c r="AC43" s="17"/>
      <c r="AD43" s="15"/>
      <c r="AE43" s="65"/>
      <c r="AF43" s="128"/>
      <c r="AG43" s="39"/>
      <c r="AH43" s="52"/>
      <c r="AI43" s="17"/>
      <c r="AJ43" s="39"/>
      <c r="AK43" s="17"/>
      <c r="AL43" s="17"/>
      <c r="AO43" s="31" t="s">
        <v>55</v>
      </c>
    </row>
    <row r="44" spans="2:41" s="3" customFormat="1" ht="10.5" customHeight="1" x14ac:dyDescent="0.2">
      <c r="D44" s="74" t="s">
        <v>117</v>
      </c>
      <c r="E44" s="156"/>
      <c r="P44" s="4"/>
      <c r="Q44" s="6"/>
      <c r="R44" s="185" t="s">
        <v>157</v>
      </c>
      <c r="S44" s="186" t="s">
        <v>168</v>
      </c>
      <c r="T44" s="187"/>
      <c r="U44" s="5"/>
      <c r="V44" s="52"/>
      <c r="W44" s="70"/>
      <c r="X44" s="70"/>
      <c r="Y44" s="52"/>
      <c r="Z44" s="39"/>
      <c r="AA44" s="39"/>
      <c r="AB44" s="55"/>
      <c r="AC44" s="17"/>
      <c r="AD44" s="15"/>
      <c r="AE44" s="65"/>
      <c r="AF44" s="128"/>
      <c r="AG44" s="17"/>
      <c r="AH44" s="52"/>
      <c r="AJ44" s="17"/>
      <c r="AK44" s="17"/>
      <c r="AL44" s="17"/>
      <c r="AM44" s="17"/>
      <c r="AO44" s="31" t="s">
        <v>55</v>
      </c>
    </row>
    <row r="45" spans="2:41" s="3" customFormat="1" ht="2.1" customHeight="1" x14ac:dyDescent="0.2">
      <c r="P45" s="75"/>
      <c r="Q45" s="91"/>
      <c r="R45" s="6"/>
      <c r="S45" s="39"/>
      <c r="T45" s="6"/>
      <c r="U45" s="5"/>
      <c r="V45" s="52"/>
      <c r="W45" s="56"/>
      <c r="X45" s="15"/>
      <c r="Y45" s="52"/>
      <c r="Z45" s="39"/>
      <c r="AA45" s="39"/>
      <c r="AB45" s="55"/>
      <c r="AC45" s="17"/>
      <c r="AD45" s="15"/>
      <c r="AE45" s="65"/>
      <c r="AF45" s="128"/>
      <c r="AG45" s="39"/>
      <c r="AH45" s="52"/>
      <c r="AJ45" s="17"/>
      <c r="AK45" s="17"/>
      <c r="AL45" s="17"/>
      <c r="AM45" s="17"/>
      <c r="AO45" s="31" t="s">
        <v>55</v>
      </c>
    </row>
    <row r="46" spans="2:41" s="3" customFormat="1" ht="9.9499999999999993" customHeight="1" x14ac:dyDescent="0.2">
      <c r="B46" s="117" t="s">
        <v>51</v>
      </c>
      <c r="D46" s="40"/>
      <c r="E46" s="75" t="s">
        <v>99</v>
      </c>
      <c r="F46" s="75"/>
      <c r="G46" s="75">
        <v>210</v>
      </c>
      <c r="H46" s="30"/>
      <c r="I46" s="30" t="s">
        <v>103</v>
      </c>
      <c r="J46" s="30"/>
      <c r="K46" s="30"/>
      <c r="L46" s="30"/>
      <c r="M46" s="30"/>
      <c r="N46" s="30"/>
      <c r="P46" s="75"/>
      <c r="Q46" s="91" t="s">
        <v>12</v>
      </c>
      <c r="R46" s="29"/>
      <c r="S46" s="39">
        <f>IF(Suggested="Yes",AA46,AG46)</f>
        <v>87</v>
      </c>
      <c r="T46" s="37" t="s">
        <v>44</v>
      </c>
      <c r="U46" s="5" t="str">
        <f>+Instructions!$B$3</f>
        <v>C</v>
      </c>
      <c r="V46" s="52"/>
      <c r="W46" s="56">
        <f>+Instructions!$C$22</f>
        <v>0</v>
      </c>
      <c r="X46" s="17">
        <f>ROUND($AA46*(1-W46)+0.004999,2)</f>
        <v>87</v>
      </c>
      <c r="Y46" s="52"/>
      <c r="Z46" s="6" t="s">
        <v>201</v>
      </c>
      <c r="AA46" s="39">
        <v>87</v>
      </c>
      <c r="AB46" s="60">
        <f t="shared" ref="AB46:AC48" si="9">+W46</f>
        <v>0</v>
      </c>
      <c r="AC46" s="17">
        <f t="shared" si="9"/>
        <v>87</v>
      </c>
      <c r="AD46" s="12">
        <f>(AG46-AC46)/AG46</f>
        <v>0</v>
      </c>
      <c r="AE46" s="125"/>
      <c r="AF46" s="132">
        <v>1</v>
      </c>
      <c r="AG46" s="38">
        <f>SUM(AJ46:AL46)+AE46</f>
        <v>87</v>
      </c>
      <c r="AH46" s="52"/>
      <c r="AJ46" s="17">
        <f>ROUND(AC46/(1-VLOOKUP(AF46,Group,2,FALSE)),2)</f>
        <v>87</v>
      </c>
      <c r="AK46" s="17">
        <f>IF(VLOOKUP(AF46,Group,5,FALSE)="YES",VLOOKUP(ROUND(ROUND(AJ46,1)-AJ46,2),Round,2,FALSE)+VLOOKUP(AF46,Group,6,FALSE),0)</f>
        <v>0</v>
      </c>
      <c r="AL46" s="17">
        <f>IF(VLOOKUP(AF46,Group,7,FALSE)="",0,ROUND(AJ46-0.04999,1)-AJ46+AM46)</f>
        <v>0</v>
      </c>
      <c r="AM46" s="17" t="str">
        <f>IF(VLOOKUP(AF46,Group,7,FALSE)="","",VLOOKUP(AF46,Group,7,FALSE))</f>
        <v/>
      </c>
      <c r="AO46" s="31" t="s">
        <v>55</v>
      </c>
    </row>
    <row r="47" spans="2:41" s="3" customFormat="1" ht="9.9499999999999993" customHeight="1" x14ac:dyDescent="0.2">
      <c r="B47" s="117" t="s">
        <v>51</v>
      </c>
      <c r="D47" s="40"/>
      <c r="E47" s="75" t="s">
        <v>100</v>
      </c>
      <c r="F47" s="75"/>
      <c r="G47" s="75">
        <v>213</v>
      </c>
      <c r="H47" s="30"/>
      <c r="I47" s="30" t="s">
        <v>104</v>
      </c>
      <c r="J47" s="30"/>
      <c r="K47" s="30"/>
      <c r="L47" s="30"/>
      <c r="M47" s="30"/>
      <c r="N47" s="30"/>
      <c r="P47" s="75" t="s">
        <v>196</v>
      </c>
      <c r="Q47" s="91"/>
      <c r="R47" s="29"/>
      <c r="S47" s="39">
        <f>IF(Suggested="Yes",AA47,AG47)</f>
        <v>188.8</v>
      </c>
      <c r="T47" s="37" t="s">
        <v>44</v>
      </c>
      <c r="U47" s="5" t="str">
        <f>+Instructions!$B$3</f>
        <v>C</v>
      </c>
      <c r="V47" s="52"/>
      <c r="W47" s="56">
        <f>+Instructions!$C$22</f>
        <v>0</v>
      </c>
      <c r="X47" s="17">
        <f>ROUND($AA47*(1-W47)+0.004999,2)</f>
        <v>188.8</v>
      </c>
      <c r="Y47" s="52"/>
      <c r="Z47" s="6" t="s">
        <v>201</v>
      </c>
      <c r="AA47" s="39">
        <v>188.8</v>
      </c>
      <c r="AB47" s="60">
        <f t="shared" si="9"/>
        <v>0</v>
      </c>
      <c r="AC47" s="17">
        <f t="shared" si="9"/>
        <v>188.8</v>
      </c>
      <c r="AD47" s="12">
        <f>(AG47-AC47)/AG47</f>
        <v>0</v>
      </c>
      <c r="AE47" s="125"/>
      <c r="AF47" s="132">
        <v>1</v>
      </c>
      <c r="AG47" s="38">
        <f>SUM(AJ47:AL47)+AE47</f>
        <v>188.8</v>
      </c>
      <c r="AH47" s="52"/>
      <c r="AJ47" s="17">
        <f>ROUND(AC47/(1-VLOOKUP(AF47,Group,2,FALSE)),2)</f>
        <v>188.8</v>
      </c>
      <c r="AK47" s="17">
        <f>IF(VLOOKUP(AF47,Group,5,FALSE)="YES",VLOOKUP(ROUND(ROUND(AJ47,1)-AJ47,2),Round,2,FALSE)+VLOOKUP(AF47,Group,6,FALSE),0)</f>
        <v>0</v>
      </c>
      <c r="AL47" s="17">
        <f>IF(VLOOKUP(AF47,Group,7,FALSE)="",0,ROUND(AJ47-0.04999,1)-AJ47+AM47)</f>
        <v>0</v>
      </c>
      <c r="AM47" s="17" t="str">
        <f>IF(VLOOKUP(AF47,Group,7,FALSE)="","",VLOOKUP(AF47,Group,7,FALSE))</f>
        <v/>
      </c>
      <c r="AO47" s="31" t="s">
        <v>55</v>
      </c>
    </row>
    <row r="48" spans="2:41" s="3" customFormat="1" ht="9.9499999999999993" customHeight="1" x14ac:dyDescent="0.2">
      <c r="B48" s="118" t="s">
        <v>43</v>
      </c>
      <c r="D48" s="40"/>
      <c r="E48" s="75" t="s">
        <v>137</v>
      </c>
      <c r="F48" s="75"/>
      <c r="G48" s="75">
        <v>2125</v>
      </c>
      <c r="H48" s="30"/>
      <c r="I48" s="30" t="s">
        <v>138</v>
      </c>
      <c r="J48" s="30"/>
      <c r="K48" s="30"/>
      <c r="L48" s="30"/>
      <c r="M48" s="30"/>
      <c r="N48" s="30"/>
      <c r="P48" s="75"/>
      <c r="Q48" s="91"/>
      <c r="R48" s="29" t="s">
        <v>48</v>
      </c>
      <c r="S48" s="39">
        <f>IF(Suggested="Yes",AA48,AG48)</f>
        <v>206.85</v>
      </c>
      <c r="T48" s="37" t="s">
        <v>44</v>
      </c>
      <c r="U48" s="5" t="str">
        <f>+Instructions!$B$3</f>
        <v>C</v>
      </c>
      <c r="V48" s="52"/>
      <c r="W48" s="56">
        <f>+Instructions!$C$22</f>
        <v>0</v>
      </c>
      <c r="X48" s="39">
        <f>ROUND($AA48*(1-W48)+0.004999,2)</f>
        <v>206.85</v>
      </c>
      <c r="Y48" s="52"/>
      <c r="Z48" s="6" t="s">
        <v>201</v>
      </c>
      <c r="AA48" s="39">
        <v>206.85</v>
      </c>
      <c r="AB48" s="60">
        <f t="shared" si="9"/>
        <v>0</v>
      </c>
      <c r="AC48" s="39">
        <f t="shared" si="9"/>
        <v>206.85</v>
      </c>
      <c r="AD48" s="60">
        <f>(AG48-AC48)/AG48</f>
        <v>0</v>
      </c>
      <c r="AE48" s="125"/>
      <c r="AF48" s="134">
        <v>2</v>
      </c>
      <c r="AG48" s="44">
        <f>SUM(AJ48:AL48)+AE48</f>
        <v>206.85</v>
      </c>
      <c r="AH48" s="52"/>
      <c r="AJ48" s="17">
        <f>ROUND(AC48/(1-VLOOKUP(AF48,Group,2,FALSE)),2)</f>
        <v>206.85</v>
      </c>
      <c r="AK48" s="17">
        <f>IF(VLOOKUP(AF48,Group,5,FALSE)="YES",VLOOKUP(ROUND(ROUND(AJ48,1)-AJ48,2),Round,2,FALSE)+VLOOKUP(AF48,Group,6,FALSE),0)</f>
        <v>0</v>
      </c>
      <c r="AL48" s="17">
        <f>IF(VLOOKUP(AF48,Group,7,FALSE)="",0,ROUND(AJ48-0.04999,1)-AJ48+AM48)</f>
        <v>0</v>
      </c>
      <c r="AM48" s="17" t="str">
        <f>IF(VLOOKUP(AF48,Group,7,FALSE)="","",VLOOKUP(AF48,Group,7,FALSE))</f>
        <v/>
      </c>
      <c r="AO48" s="31" t="s">
        <v>55</v>
      </c>
    </row>
    <row r="49" spans="2:41" s="3" customFormat="1" ht="2.1" customHeight="1" x14ac:dyDescent="0.2">
      <c r="G49" s="80"/>
      <c r="P49" s="75"/>
      <c r="Q49" s="91"/>
      <c r="R49" s="6"/>
      <c r="S49" s="39"/>
      <c r="T49" s="6"/>
      <c r="U49" s="5"/>
      <c r="V49" s="52"/>
      <c r="W49" s="56"/>
      <c r="X49" s="15"/>
      <c r="Y49" s="52"/>
      <c r="Z49" s="39"/>
      <c r="AA49" s="39"/>
      <c r="AB49" s="55"/>
      <c r="AC49" s="17"/>
      <c r="AD49" s="15"/>
      <c r="AE49" s="65"/>
      <c r="AF49" s="128"/>
      <c r="AG49" s="39"/>
      <c r="AH49" s="52"/>
      <c r="AJ49" s="17"/>
      <c r="AK49" s="17"/>
      <c r="AL49" s="17"/>
      <c r="AM49" s="17"/>
      <c r="AO49" s="31" t="s">
        <v>55</v>
      </c>
    </row>
    <row r="50" spans="2:41" s="3" customFormat="1" ht="9.9499999999999993" customHeight="1" x14ac:dyDescent="0.2">
      <c r="B50" s="118" t="s">
        <v>43</v>
      </c>
      <c r="D50" s="40"/>
      <c r="E50" s="75" t="s">
        <v>101</v>
      </c>
      <c r="F50" s="75"/>
      <c r="G50" s="75">
        <v>212</v>
      </c>
      <c r="H50" s="30"/>
      <c r="I50" s="30" t="s">
        <v>102</v>
      </c>
      <c r="J50" s="30"/>
      <c r="K50" s="30"/>
      <c r="L50" s="30"/>
      <c r="M50" s="30"/>
      <c r="N50" s="30"/>
      <c r="P50" s="75"/>
      <c r="Q50" s="91" t="s">
        <v>12</v>
      </c>
      <c r="R50" s="29"/>
      <c r="S50" s="39">
        <f>IF(Suggested="Yes",AA50,AG50)</f>
        <v>46.5</v>
      </c>
      <c r="T50" s="37" t="s">
        <v>44</v>
      </c>
      <c r="U50" s="5" t="str">
        <f>+Instructions!$B$3</f>
        <v>C</v>
      </c>
      <c r="V50" s="52"/>
      <c r="W50" s="56">
        <f>+Instructions!$C$22</f>
        <v>0</v>
      </c>
      <c r="X50" s="39">
        <f>ROUND($AA50*(1-W50)+0.004999,2)</f>
        <v>46.5</v>
      </c>
      <c r="Y50" s="52"/>
      <c r="Z50" s="6" t="s">
        <v>201</v>
      </c>
      <c r="AA50" s="39">
        <v>46.5</v>
      </c>
      <c r="AB50" s="60">
        <f t="shared" ref="AB50:AC53" si="10">+W50</f>
        <v>0</v>
      </c>
      <c r="AC50" s="39">
        <f t="shared" si="10"/>
        <v>46.5</v>
      </c>
      <c r="AD50" s="60">
        <f>(AG50-AC50)/AG50</f>
        <v>0</v>
      </c>
      <c r="AE50" s="125"/>
      <c r="AF50" s="134">
        <v>2</v>
      </c>
      <c r="AG50" s="44">
        <f>SUM(AJ50:AL50)+AE50</f>
        <v>46.5</v>
      </c>
      <c r="AH50" s="52"/>
      <c r="AJ50" s="17">
        <f>ROUND(AC50/(1-VLOOKUP(AF50,Group,2,FALSE)),2)</f>
        <v>46.5</v>
      </c>
      <c r="AK50" s="17">
        <f>IF(VLOOKUP(AF50,Group,5,FALSE)="YES",VLOOKUP(ROUND(ROUND(AJ50,1)-AJ50,2),Round,2,FALSE)+VLOOKUP(AF50,Group,6,FALSE),0)</f>
        <v>0</v>
      </c>
      <c r="AL50" s="17">
        <f>IF(VLOOKUP(AF50,Group,7,FALSE)="",0,ROUND(AJ50-0.04999,1)-AJ50+AM50)</f>
        <v>0</v>
      </c>
      <c r="AM50" s="17" t="str">
        <f>IF(VLOOKUP(AF50,Group,7,FALSE)="","",VLOOKUP(AF50,Group,7,FALSE))</f>
        <v/>
      </c>
      <c r="AO50" s="31" t="s">
        <v>55</v>
      </c>
    </row>
    <row r="51" spans="2:41" s="3" customFormat="1" ht="9.9499999999999993" customHeight="1" x14ac:dyDescent="0.2">
      <c r="B51" s="118" t="s">
        <v>43</v>
      </c>
      <c r="D51" s="40"/>
      <c r="E51" s="75" t="s">
        <v>101</v>
      </c>
      <c r="F51" s="75"/>
      <c r="G51" s="75">
        <v>2121</v>
      </c>
      <c r="H51" s="30"/>
      <c r="I51" s="30" t="s">
        <v>134</v>
      </c>
      <c r="J51" s="30"/>
      <c r="K51" s="30"/>
      <c r="L51" s="30"/>
      <c r="M51" s="30"/>
      <c r="N51" s="30"/>
      <c r="P51" s="75" t="s">
        <v>135</v>
      </c>
      <c r="Q51" s="91"/>
      <c r="R51" s="29"/>
      <c r="S51" s="39">
        <f>IF(Suggested="Yes",AA51,AG51)</f>
        <v>58</v>
      </c>
      <c r="T51" s="37" t="s">
        <v>44</v>
      </c>
      <c r="U51" s="5" t="str">
        <f>+Instructions!$B$3</f>
        <v>C</v>
      </c>
      <c r="V51" s="52"/>
      <c r="W51" s="56">
        <f>+Instructions!$C$22</f>
        <v>0</v>
      </c>
      <c r="X51" s="39">
        <f>ROUND($AA51*(1-W51)+0.004999,2)</f>
        <v>58</v>
      </c>
      <c r="Y51" s="52"/>
      <c r="Z51" s="6" t="s">
        <v>201</v>
      </c>
      <c r="AA51" s="39">
        <v>58</v>
      </c>
      <c r="AB51" s="60">
        <f t="shared" si="10"/>
        <v>0</v>
      </c>
      <c r="AC51" s="39">
        <f t="shared" si="10"/>
        <v>58</v>
      </c>
      <c r="AD51" s="60">
        <f>(AG51-AC51)/AG51</f>
        <v>0</v>
      </c>
      <c r="AE51" s="125"/>
      <c r="AF51" s="134">
        <v>2</v>
      </c>
      <c r="AG51" s="44">
        <f>SUM(AJ51:AL51)+AE51</f>
        <v>58</v>
      </c>
      <c r="AH51" s="52"/>
      <c r="AJ51" s="17">
        <f>ROUND(AC51/(1-VLOOKUP(AF51,Group,2,FALSE)),2)</f>
        <v>58</v>
      </c>
      <c r="AK51" s="17">
        <f>IF(VLOOKUP(AF51,Group,5,FALSE)="YES",VLOOKUP(ROUND(ROUND(AJ51,1)-AJ51,2),Round,2,FALSE)+VLOOKUP(AF51,Group,6,FALSE),0)</f>
        <v>0</v>
      </c>
      <c r="AL51" s="17">
        <f>IF(VLOOKUP(AF51,Group,7,FALSE)="",0,ROUND(AJ51-0.04999,1)-AJ51+AM51)</f>
        <v>0</v>
      </c>
      <c r="AM51" s="17" t="str">
        <f>IF(VLOOKUP(AF51,Group,7,FALSE)="","",VLOOKUP(AF51,Group,7,FALSE))</f>
        <v/>
      </c>
      <c r="AO51" s="31" t="s">
        <v>55</v>
      </c>
    </row>
    <row r="52" spans="2:41" s="3" customFormat="1" ht="9.9499999999999993" customHeight="1" x14ac:dyDescent="0.2">
      <c r="B52" s="118" t="s">
        <v>43</v>
      </c>
      <c r="D52" s="40"/>
      <c r="E52" s="75" t="s">
        <v>136</v>
      </c>
      <c r="F52" s="75"/>
      <c r="G52" s="75">
        <v>2131</v>
      </c>
      <c r="H52" s="30"/>
      <c r="I52" s="30" t="s">
        <v>102</v>
      </c>
      <c r="J52" s="30"/>
      <c r="K52" s="30"/>
      <c r="L52" s="30"/>
      <c r="M52" s="30"/>
      <c r="N52" s="30"/>
      <c r="P52" s="75" t="s">
        <v>133</v>
      </c>
      <c r="Q52" s="91"/>
      <c r="R52" s="29"/>
      <c r="S52" s="39">
        <f>IF(Suggested="Yes",AA52,AG52)</f>
        <v>117.75</v>
      </c>
      <c r="T52" s="37" t="s">
        <v>44</v>
      </c>
      <c r="U52" s="5" t="str">
        <f>+Instructions!$B$3</f>
        <v>C</v>
      </c>
      <c r="V52" s="52"/>
      <c r="W52" s="56">
        <f>+Instructions!$C$22</f>
        <v>0</v>
      </c>
      <c r="X52" s="39">
        <f>ROUND($AA52*(1-W52)+0.004999,2)</f>
        <v>117.75</v>
      </c>
      <c r="Y52" s="52"/>
      <c r="Z52" s="6" t="s">
        <v>201</v>
      </c>
      <c r="AA52" s="39">
        <v>117.75</v>
      </c>
      <c r="AB52" s="60">
        <f t="shared" si="10"/>
        <v>0</v>
      </c>
      <c r="AC52" s="39">
        <f t="shared" si="10"/>
        <v>117.75</v>
      </c>
      <c r="AD52" s="60">
        <f>(AG52-AC52)/AG52</f>
        <v>0</v>
      </c>
      <c r="AE52" s="125"/>
      <c r="AF52" s="134">
        <v>2</v>
      </c>
      <c r="AG52" s="44">
        <f>SUM(AJ52:AL52)+AE52</f>
        <v>117.75</v>
      </c>
      <c r="AH52" s="52"/>
      <c r="AJ52" s="17">
        <f>ROUND(AC52/(1-VLOOKUP(AF52,Group,2,FALSE)),2)</f>
        <v>117.75</v>
      </c>
      <c r="AK52" s="17">
        <f>IF(VLOOKUP(AF52,Group,5,FALSE)="YES",VLOOKUP(ROUND(ROUND(AJ52,1)-AJ52,2),Round,2,FALSE)+VLOOKUP(AF52,Group,6,FALSE),0)</f>
        <v>0</v>
      </c>
      <c r="AL52" s="17">
        <f>IF(VLOOKUP(AF52,Group,7,FALSE)="",0,ROUND(AJ52-0.04999,1)-AJ52+AM52)</f>
        <v>0</v>
      </c>
      <c r="AM52" s="17" t="str">
        <f>IF(VLOOKUP(AF52,Group,7,FALSE)="","",VLOOKUP(AF52,Group,7,FALSE))</f>
        <v/>
      </c>
      <c r="AO52" s="31" t="s">
        <v>55</v>
      </c>
    </row>
    <row r="53" spans="2:41" s="3" customFormat="1" ht="9.9499999999999993" customHeight="1" x14ac:dyDescent="0.2">
      <c r="B53" s="118" t="s">
        <v>43</v>
      </c>
      <c r="D53" s="40"/>
      <c r="E53" s="75" t="s">
        <v>136</v>
      </c>
      <c r="F53" s="75"/>
      <c r="G53" s="75">
        <v>2132</v>
      </c>
      <c r="H53" s="30"/>
      <c r="I53" s="30" t="s">
        <v>134</v>
      </c>
      <c r="J53" s="30"/>
      <c r="K53" s="30"/>
      <c r="L53" s="30"/>
      <c r="M53" s="30"/>
      <c r="N53" s="30"/>
      <c r="P53" s="75" t="s">
        <v>106</v>
      </c>
      <c r="Q53" s="91"/>
      <c r="R53" s="29"/>
      <c r="S53" s="39">
        <f>IF(Suggested="Yes",AA53,AG53)</f>
        <v>152.4</v>
      </c>
      <c r="T53" s="37" t="s">
        <v>44</v>
      </c>
      <c r="U53" s="5" t="str">
        <f>+Instructions!$B$3</f>
        <v>C</v>
      </c>
      <c r="V53" s="52"/>
      <c r="W53" s="56">
        <f>+Instructions!$C$22</f>
        <v>0</v>
      </c>
      <c r="X53" s="39">
        <f>ROUND($AA53*(1-W53)+0.004999,2)</f>
        <v>152.4</v>
      </c>
      <c r="Y53" s="52"/>
      <c r="Z53" s="6" t="s">
        <v>201</v>
      </c>
      <c r="AA53" s="39">
        <v>152.4</v>
      </c>
      <c r="AB53" s="60">
        <f t="shared" si="10"/>
        <v>0</v>
      </c>
      <c r="AC53" s="39">
        <f t="shared" si="10"/>
        <v>152.4</v>
      </c>
      <c r="AD53" s="60">
        <f>(AG53-AC53)/AG53</f>
        <v>0</v>
      </c>
      <c r="AE53" s="125"/>
      <c r="AF53" s="134">
        <v>2</v>
      </c>
      <c r="AG53" s="44">
        <f>SUM(AJ53:AL53)+AE53</f>
        <v>152.4</v>
      </c>
      <c r="AH53" s="52"/>
      <c r="AJ53" s="17">
        <f>ROUND(AC53/(1-VLOOKUP(AF53,Group,2,FALSE)),2)</f>
        <v>152.4</v>
      </c>
      <c r="AK53" s="17">
        <f>IF(VLOOKUP(AF53,Group,5,FALSE)="YES",VLOOKUP(ROUND(ROUND(AJ53,1)-AJ53,2),Round,2,FALSE)+VLOOKUP(AF53,Group,6,FALSE),0)</f>
        <v>0</v>
      </c>
      <c r="AL53" s="17">
        <f>IF(VLOOKUP(AF53,Group,7,FALSE)="",0,ROUND(AJ53-0.04999,1)-AJ53+AM53)</f>
        <v>0</v>
      </c>
      <c r="AM53" s="17" t="str">
        <f>IF(VLOOKUP(AF53,Group,7,FALSE)="","",VLOOKUP(AF53,Group,7,FALSE))</f>
        <v/>
      </c>
      <c r="AO53" s="31" t="s">
        <v>55</v>
      </c>
    </row>
    <row r="54" spans="2:41" s="3" customFormat="1" ht="2.1" customHeight="1" x14ac:dyDescent="0.2">
      <c r="G54" s="80"/>
      <c r="P54" s="75"/>
      <c r="Q54" s="91"/>
      <c r="R54" s="6"/>
      <c r="S54" s="39"/>
      <c r="T54" s="6"/>
      <c r="U54" s="5"/>
      <c r="V54" s="52"/>
      <c r="W54" s="56"/>
      <c r="X54" s="15"/>
      <c r="Y54" s="52"/>
      <c r="Z54" s="39"/>
      <c r="AA54" s="39"/>
      <c r="AB54" s="55"/>
      <c r="AC54" s="17"/>
      <c r="AD54" s="15"/>
      <c r="AE54" s="65"/>
      <c r="AF54" s="128"/>
      <c r="AG54" s="39"/>
      <c r="AH54" s="52"/>
      <c r="AJ54" s="17"/>
      <c r="AK54" s="17"/>
      <c r="AL54" s="17"/>
      <c r="AM54" s="17"/>
      <c r="AO54" s="31" t="s">
        <v>55</v>
      </c>
    </row>
    <row r="55" spans="2:41" s="3" customFormat="1" ht="9.9499999999999993" customHeight="1" x14ac:dyDescent="0.2">
      <c r="B55" s="118" t="s">
        <v>43</v>
      </c>
      <c r="D55" s="40"/>
      <c r="E55" s="75"/>
      <c r="F55" s="75"/>
      <c r="G55" s="75">
        <v>214</v>
      </c>
      <c r="H55" s="30"/>
      <c r="I55" s="30" t="s">
        <v>140</v>
      </c>
      <c r="J55" s="30"/>
      <c r="K55" s="30"/>
      <c r="L55" s="30"/>
      <c r="M55" s="30"/>
      <c r="N55" s="30"/>
      <c r="P55" s="75" t="s">
        <v>118</v>
      </c>
      <c r="Q55" s="91"/>
      <c r="R55" s="29"/>
      <c r="S55" s="39">
        <f>IF(Suggested="Yes",AA55,AG55)</f>
        <v>10.95</v>
      </c>
      <c r="T55" s="37" t="s">
        <v>44</v>
      </c>
      <c r="U55" s="5" t="str">
        <f>+Instructions!$B$3</f>
        <v>C</v>
      </c>
      <c r="V55" s="52"/>
      <c r="W55" s="56">
        <f>+Instructions!$C$22</f>
        <v>0</v>
      </c>
      <c r="X55" s="39">
        <f>ROUND($AA55*(1-W55)+0.004999,2)</f>
        <v>10.95</v>
      </c>
      <c r="Y55" s="52"/>
      <c r="Z55" s="6" t="s">
        <v>201</v>
      </c>
      <c r="AA55" s="39">
        <v>10.95</v>
      </c>
      <c r="AB55" s="60">
        <f>+W55</f>
        <v>0</v>
      </c>
      <c r="AC55" s="39">
        <f>+X55</f>
        <v>10.95</v>
      </c>
      <c r="AD55" s="60">
        <f>(AG55-AC55)/AG55</f>
        <v>0</v>
      </c>
      <c r="AE55" s="125"/>
      <c r="AF55" s="134">
        <v>2</v>
      </c>
      <c r="AG55" s="44">
        <f>SUM(AJ55:AL55)+AE55</f>
        <v>10.95</v>
      </c>
      <c r="AH55" s="52"/>
      <c r="AJ55" s="17">
        <f>ROUND(AC55/(1-VLOOKUP(AF55,Group,2,FALSE)),2)</f>
        <v>10.95</v>
      </c>
      <c r="AK55" s="17">
        <f>IF(VLOOKUP(AF55,Group,5,FALSE)="YES",VLOOKUP(ROUND(ROUND(AJ55,1)-AJ55,2),Round,2,FALSE)+VLOOKUP(AF55,Group,6,FALSE),0)</f>
        <v>0</v>
      </c>
      <c r="AL55" s="17">
        <f>IF(VLOOKUP(AF55,Group,7,FALSE)="",0,ROUND(AJ55-0.04999,1)-AJ55+AM55)</f>
        <v>0</v>
      </c>
      <c r="AM55" s="17" t="str">
        <f>IF(VLOOKUP(AF55,Group,7,FALSE)="","",VLOOKUP(AF55,Group,7,FALSE))</f>
        <v/>
      </c>
      <c r="AO55" s="31" t="s">
        <v>55</v>
      </c>
    </row>
    <row r="56" spans="2:41" s="3" customFormat="1" ht="2.1" customHeight="1" x14ac:dyDescent="0.2">
      <c r="P56" s="75"/>
      <c r="Q56" s="91"/>
      <c r="R56" s="6"/>
      <c r="S56" s="39"/>
      <c r="T56" s="6"/>
      <c r="U56" s="5"/>
      <c r="V56" s="52"/>
      <c r="W56" s="56"/>
      <c r="X56" s="15"/>
      <c r="Y56" s="52"/>
      <c r="Z56" s="39"/>
      <c r="AA56" s="39"/>
      <c r="AB56" s="55"/>
      <c r="AC56" s="17"/>
      <c r="AD56" s="15"/>
      <c r="AE56" s="65"/>
      <c r="AF56" s="128"/>
      <c r="AG56" s="39"/>
      <c r="AH56" s="52"/>
      <c r="AJ56" s="17"/>
      <c r="AK56" s="17"/>
      <c r="AL56" s="17"/>
      <c r="AM56" s="17"/>
      <c r="AO56" s="31" t="s">
        <v>55</v>
      </c>
    </row>
    <row r="57" spans="2:41" s="3" customFormat="1" ht="9.9499999999999993" customHeight="1" x14ac:dyDescent="0.2">
      <c r="D57" s="40" t="s">
        <v>139</v>
      </c>
      <c r="E57" s="184" t="s">
        <v>156</v>
      </c>
      <c r="P57" s="4"/>
      <c r="Q57" s="6"/>
      <c r="S57" s="21"/>
      <c r="U57" s="5"/>
      <c r="V57" s="52"/>
      <c r="W57" s="56"/>
      <c r="X57" s="15"/>
      <c r="Y57" s="183"/>
      <c r="Z57" s="39"/>
      <c r="AA57" s="39"/>
      <c r="AB57" s="55"/>
      <c r="AC57" s="17"/>
      <c r="AD57" s="15"/>
      <c r="AE57" s="65"/>
      <c r="AF57" s="65"/>
      <c r="AG57" s="17"/>
      <c r="AH57" s="52"/>
      <c r="AI57" s="128"/>
      <c r="AJ57" s="17"/>
      <c r="AK57" s="17"/>
      <c r="AL57" s="17"/>
      <c r="AM57" s="17"/>
      <c r="AO57" s="31" t="s">
        <v>55</v>
      </c>
    </row>
    <row r="58" spans="2:41" s="3" customFormat="1" ht="3" customHeight="1" x14ac:dyDescent="0.2">
      <c r="C58" s="145"/>
      <c r="D58" s="146"/>
      <c r="E58" s="30"/>
      <c r="F58" s="75"/>
      <c r="G58" s="30"/>
      <c r="H58" s="30"/>
      <c r="I58" s="30"/>
      <c r="J58" s="30"/>
      <c r="K58" s="30"/>
      <c r="L58" s="30"/>
      <c r="M58" s="30"/>
      <c r="N58" s="30"/>
      <c r="O58" s="30"/>
      <c r="P58" s="75"/>
      <c r="Q58" s="91"/>
      <c r="R58" s="29"/>
      <c r="S58" s="39"/>
      <c r="T58" s="147"/>
      <c r="U58" s="37"/>
      <c r="V58" s="52"/>
      <c r="W58" s="56"/>
      <c r="X58" s="39"/>
      <c r="Y58" s="52"/>
      <c r="Z58" s="39"/>
      <c r="AA58" s="39"/>
      <c r="AB58" s="60"/>
      <c r="AC58" s="39"/>
      <c r="AD58" s="60"/>
      <c r="AE58" s="76"/>
      <c r="AF58" s="76"/>
      <c r="AG58" s="39"/>
      <c r="AH58" s="52"/>
      <c r="AI58" s="39"/>
      <c r="AJ58" s="39"/>
      <c r="AK58" s="39"/>
      <c r="AL58" s="39"/>
      <c r="AM58" s="39"/>
      <c r="AO58" s="31" t="s">
        <v>55</v>
      </c>
    </row>
    <row r="59" spans="2:41" s="3" customFormat="1" ht="10.5" customHeight="1" x14ac:dyDescent="0.2">
      <c r="D59" s="74" t="s">
        <v>128</v>
      </c>
      <c r="E59" s="156"/>
      <c r="P59" s="4"/>
      <c r="Q59" s="6"/>
      <c r="R59" s="185" t="s">
        <v>157</v>
      </c>
      <c r="S59" s="186" t="s">
        <v>158</v>
      </c>
      <c r="T59" s="187"/>
      <c r="U59" s="5"/>
      <c r="V59" s="52"/>
      <c r="W59" s="70"/>
      <c r="X59" s="70"/>
      <c r="Y59" s="52"/>
      <c r="Z59" s="39"/>
      <c r="AA59" s="39"/>
      <c r="AB59" s="55"/>
      <c r="AC59" s="17"/>
      <c r="AD59" s="15"/>
      <c r="AE59" s="65"/>
      <c r="AF59" s="128"/>
      <c r="AG59" s="17"/>
      <c r="AH59" s="52"/>
      <c r="AJ59" s="17"/>
      <c r="AK59" s="17"/>
      <c r="AL59" s="17"/>
      <c r="AM59" s="17"/>
      <c r="AO59" s="31" t="s">
        <v>55</v>
      </c>
    </row>
    <row r="60" spans="2:41" s="3" customFormat="1" ht="2.1" customHeight="1" x14ac:dyDescent="0.2">
      <c r="P60" s="75"/>
      <c r="Q60" s="91"/>
      <c r="R60" s="6"/>
      <c r="S60" s="39"/>
      <c r="T60" s="6"/>
      <c r="U60" s="5"/>
      <c r="V60" s="52"/>
      <c r="W60" s="56"/>
      <c r="X60" s="15"/>
      <c r="Y60" s="52"/>
      <c r="Z60" s="39"/>
      <c r="AA60" s="39"/>
      <c r="AB60" s="55"/>
      <c r="AC60" s="17"/>
      <c r="AD60" s="15"/>
      <c r="AE60" s="65"/>
      <c r="AF60" s="128"/>
      <c r="AG60" s="39"/>
      <c r="AH60" s="52"/>
      <c r="AI60" s="17"/>
      <c r="AJ60" s="39"/>
      <c r="AK60" s="17"/>
      <c r="AL60" s="17"/>
      <c r="AO60" s="31" t="s">
        <v>55</v>
      </c>
    </row>
    <row r="61" spans="2:41" s="3" customFormat="1" ht="9.9499999999999993" customHeight="1" x14ac:dyDescent="0.2">
      <c r="B61" s="118" t="s">
        <v>43</v>
      </c>
      <c r="D61" s="40"/>
      <c r="E61" s="75"/>
      <c r="F61" s="75"/>
      <c r="G61" s="30">
        <v>2748</v>
      </c>
      <c r="H61" s="30"/>
      <c r="I61" s="30" t="s">
        <v>161</v>
      </c>
      <c r="J61" s="30"/>
      <c r="K61" s="30"/>
      <c r="L61" s="30"/>
      <c r="M61" s="30"/>
      <c r="N61" s="30"/>
      <c r="P61" s="75"/>
      <c r="Q61" s="91"/>
      <c r="R61" s="29"/>
      <c r="S61" s="39">
        <f>IF(Suggested="Yes",AA61,AG61)</f>
        <v>12.65</v>
      </c>
      <c r="T61" s="37" t="s">
        <v>44</v>
      </c>
      <c r="U61" s="5" t="str">
        <f>+Instructions!$B$3</f>
        <v>C</v>
      </c>
      <c r="V61" s="52"/>
      <c r="W61" s="56">
        <f>+Instructions!$C$22</f>
        <v>0</v>
      </c>
      <c r="X61" s="39">
        <f>ROUND($AA61*(1-W61)+0.004999,2)</f>
        <v>12.65</v>
      </c>
      <c r="Y61" s="52"/>
      <c r="Z61" s="6" t="s">
        <v>201</v>
      </c>
      <c r="AA61" s="39">
        <v>12.65</v>
      </c>
      <c r="AB61" s="60">
        <f t="shared" ref="AB61:AC62" si="11">+W61</f>
        <v>0</v>
      </c>
      <c r="AC61" s="39">
        <f t="shared" si="11"/>
        <v>12.65</v>
      </c>
      <c r="AD61" s="60">
        <f>(AG61-AC61)/AG61</f>
        <v>0</v>
      </c>
      <c r="AE61" s="125"/>
      <c r="AF61" s="134">
        <v>2</v>
      </c>
      <c r="AG61" s="44">
        <f>SUM(AJ61:AL61)+AE61</f>
        <v>12.65</v>
      </c>
      <c r="AH61" s="52"/>
      <c r="AJ61" s="17">
        <f>ROUND(AC61/(1-VLOOKUP(AF61,Group,2,FALSE)),2)</f>
        <v>12.65</v>
      </c>
      <c r="AK61" s="17">
        <f>IF(VLOOKUP(AF61,Group,5,FALSE)="YES",VLOOKUP(ROUND(ROUND(AJ61,1)-AJ61,2),Round,2,FALSE)+VLOOKUP(AF61,Group,6,FALSE),0)</f>
        <v>0</v>
      </c>
      <c r="AL61" s="17">
        <f>IF(VLOOKUP(AF61,Group,7,FALSE)="",0,ROUND(AJ61-0.04999,1)-AJ61+AM61)</f>
        <v>0</v>
      </c>
      <c r="AM61" s="17" t="str">
        <f>IF(VLOOKUP(AF61,Group,7,FALSE)="","",VLOOKUP(AF61,Group,7,FALSE))</f>
        <v/>
      </c>
      <c r="AO61" s="31" t="s">
        <v>55</v>
      </c>
    </row>
    <row r="62" spans="2:41" s="3" customFormat="1" ht="9.9499999999999993" customHeight="1" x14ac:dyDescent="0.2">
      <c r="B62" s="118" t="s">
        <v>43</v>
      </c>
      <c r="D62" s="40"/>
      <c r="E62" s="75"/>
      <c r="F62" s="75"/>
      <c r="G62" s="30">
        <v>2747</v>
      </c>
      <c r="H62" s="30"/>
      <c r="I62" s="30" t="s">
        <v>162</v>
      </c>
      <c r="J62" s="30"/>
      <c r="K62" s="30"/>
      <c r="L62" s="30" t="s">
        <v>83</v>
      </c>
      <c r="M62" s="30"/>
      <c r="N62" s="30"/>
      <c r="P62" s="75"/>
      <c r="Q62" s="91" t="s">
        <v>12</v>
      </c>
      <c r="R62" s="29"/>
      <c r="S62" s="39">
        <f>IF(Suggested="Yes",AA62,AG62)</f>
        <v>13.15</v>
      </c>
      <c r="T62" s="37" t="s">
        <v>44</v>
      </c>
      <c r="U62" s="5" t="str">
        <f>+Instructions!$B$3</f>
        <v>C</v>
      </c>
      <c r="V62" s="52"/>
      <c r="W62" s="56">
        <f>+Instructions!$C$22</f>
        <v>0</v>
      </c>
      <c r="X62" s="39">
        <f>ROUND($AA62*(1-W62)+0.004999,2)</f>
        <v>13.15</v>
      </c>
      <c r="Y62" s="52"/>
      <c r="Z62" s="6" t="s">
        <v>201</v>
      </c>
      <c r="AA62" s="39">
        <v>13.15</v>
      </c>
      <c r="AB62" s="60">
        <f t="shared" si="11"/>
        <v>0</v>
      </c>
      <c r="AC62" s="39">
        <f t="shared" si="11"/>
        <v>13.15</v>
      </c>
      <c r="AD62" s="60">
        <f>(AG62-AC62)/AG62</f>
        <v>0</v>
      </c>
      <c r="AE62" s="125"/>
      <c r="AF62" s="134">
        <v>2</v>
      </c>
      <c r="AG62" s="44">
        <f>SUM(AJ62:AL62)+AE62</f>
        <v>13.15</v>
      </c>
      <c r="AH62" s="52"/>
      <c r="AJ62" s="17">
        <f>ROUND(AC62/(1-VLOOKUP(AF62,Group,2,FALSE)),2)</f>
        <v>13.15</v>
      </c>
      <c r="AK62" s="17">
        <f>IF(VLOOKUP(AF62,Group,5,FALSE)="YES",VLOOKUP(ROUND(ROUND(AJ62,1)-AJ62,2),Round,2,FALSE)+VLOOKUP(AF62,Group,6,FALSE),0)</f>
        <v>0</v>
      </c>
      <c r="AL62" s="17">
        <f>IF(VLOOKUP(AF62,Group,7,FALSE)="",0,ROUND(AJ62-0.04999,1)-AJ62+AM62)</f>
        <v>0</v>
      </c>
      <c r="AM62" s="17" t="str">
        <f>IF(VLOOKUP(AF62,Group,7,FALSE)="","",VLOOKUP(AF62,Group,7,FALSE))</f>
        <v/>
      </c>
      <c r="AO62" s="31" t="s">
        <v>55</v>
      </c>
    </row>
    <row r="63" spans="2:41" s="3" customFormat="1" ht="3" customHeight="1" x14ac:dyDescent="0.2">
      <c r="C63" s="145"/>
      <c r="D63" s="146"/>
      <c r="E63" s="30"/>
      <c r="F63" s="75"/>
      <c r="G63" s="30"/>
      <c r="H63" s="30"/>
      <c r="I63" s="30"/>
      <c r="J63" s="30"/>
      <c r="K63" s="30"/>
      <c r="L63" s="30"/>
      <c r="M63" s="30"/>
      <c r="N63" s="30"/>
      <c r="O63" s="30"/>
      <c r="P63" s="75"/>
      <c r="Q63" s="91"/>
      <c r="R63" s="29"/>
      <c r="S63" s="39"/>
      <c r="T63" s="147"/>
      <c r="U63" s="37"/>
      <c r="V63" s="52"/>
      <c r="W63" s="56"/>
      <c r="X63" s="39"/>
      <c r="Y63" s="52"/>
      <c r="Z63" s="39"/>
      <c r="AA63" s="39"/>
      <c r="AB63" s="60"/>
      <c r="AC63" s="39"/>
      <c r="AD63" s="60"/>
      <c r="AE63" s="76"/>
      <c r="AF63" s="76"/>
      <c r="AG63" s="39"/>
      <c r="AH63" s="52"/>
      <c r="AI63" s="39"/>
      <c r="AJ63" s="39"/>
      <c r="AK63" s="39"/>
      <c r="AL63" s="39"/>
      <c r="AM63" s="39"/>
      <c r="AO63" s="31"/>
    </row>
    <row r="64" spans="2:41" s="3" customFormat="1" ht="9.9499999999999993" customHeight="1" x14ac:dyDescent="0.2">
      <c r="D64" s="3" t="s">
        <v>83</v>
      </c>
      <c r="P64" s="75"/>
      <c r="Q64" s="91"/>
      <c r="R64" s="6"/>
      <c r="S64" s="39"/>
      <c r="T64" s="6"/>
      <c r="U64" s="5"/>
      <c r="V64" s="52"/>
      <c r="W64" s="56"/>
      <c r="X64" s="15"/>
      <c r="Y64" s="52"/>
      <c r="Z64" s="39"/>
      <c r="AA64" s="39"/>
      <c r="AB64" s="55"/>
      <c r="AC64" s="17"/>
      <c r="AD64" s="15"/>
      <c r="AE64" s="65"/>
      <c r="AF64" s="128"/>
      <c r="AG64" s="39"/>
      <c r="AH64" s="52"/>
      <c r="AI64" s="17"/>
      <c r="AJ64" s="39"/>
      <c r="AK64" s="17"/>
      <c r="AL64" s="17"/>
      <c r="AO64" s="31" t="s">
        <v>55</v>
      </c>
    </row>
    <row r="65" spans="4:41" s="3" customFormat="1" ht="9.9499999999999993" customHeight="1" x14ac:dyDescent="0.2">
      <c r="D65" s="3" t="s">
        <v>83</v>
      </c>
      <c r="P65" s="75"/>
      <c r="Q65" s="91"/>
      <c r="R65" s="6"/>
      <c r="S65" s="39"/>
      <c r="T65" s="6"/>
      <c r="U65" s="5"/>
      <c r="V65" s="52"/>
      <c r="W65" s="56"/>
      <c r="X65" s="15"/>
      <c r="Y65" s="52"/>
      <c r="Z65" s="39"/>
      <c r="AA65" s="39"/>
      <c r="AB65" s="55"/>
      <c r="AC65" s="17"/>
      <c r="AD65" s="15"/>
      <c r="AE65" s="65"/>
      <c r="AF65" s="128"/>
      <c r="AG65" s="39"/>
      <c r="AH65" s="52"/>
      <c r="AI65" s="17"/>
      <c r="AJ65" s="39"/>
      <c r="AK65" s="17"/>
      <c r="AL65" s="17"/>
      <c r="AO65" s="31" t="s">
        <v>55</v>
      </c>
    </row>
    <row r="66" spans="4:41" s="3" customFormat="1" ht="9.9499999999999993" customHeight="1" x14ac:dyDescent="0.2">
      <c r="D66" s="3" t="s">
        <v>83</v>
      </c>
      <c r="P66" s="75"/>
      <c r="Q66" s="91"/>
      <c r="R66" s="6"/>
      <c r="S66" s="39"/>
      <c r="T66" s="6"/>
      <c r="U66" s="5"/>
      <c r="V66" s="52"/>
      <c r="W66" s="56"/>
      <c r="X66" s="15"/>
      <c r="Y66" s="52"/>
      <c r="Z66" s="39"/>
      <c r="AA66" s="39"/>
      <c r="AB66" s="55"/>
      <c r="AC66" s="17"/>
      <c r="AD66" s="15"/>
      <c r="AE66" s="65"/>
      <c r="AF66" s="128"/>
      <c r="AG66" s="39"/>
      <c r="AH66" s="52"/>
      <c r="AI66" s="17"/>
      <c r="AJ66" s="39"/>
      <c r="AK66" s="17"/>
      <c r="AL66" s="17"/>
      <c r="AO66" s="31" t="s">
        <v>55</v>
      </c>
    </row>
    <row r="67" spans="4:41" s="3" customFormat="1" ht="9.9499999999999993" customHeight="1" x14ac:dyDescent="0.2">
      <c r="D67" s="3" t="s">
        <v>83</v>
      </c>
      <c r="P67" s="75"/>
      <c r="Q67" s="91"/>
      <c r="R67" s="6"/>
      <c r="S67" s="39"/>
      <c r="T67" s="6"/>
      <c r="U67" s="5"/>
      <c r="V67" s="52"/>
      <c r="W67" s="56"/>
      <c r="X67" s="15"/>
      <c r="Y67" s="52"/>
      <c r="Z67" s="39"/>
      <c r="AA67" s="39"/>
      <c r="AB67" s="55"/>
      <c r="AC67" s="17"/>
      <c r="AD67" s="15"/>
      <c r="AE67" s="65"/>
      <c r="AF67" s="128"/>
      <c r="AG67" s="39"/>
      <c r="AH67" s="52"/>
      <c r="AI67" s="17"/>
      <c r="AJ67" s="39"/>
      <c r="AK67" s="17"/>
      <c r="AL67" s="17"/>
      <c r="AO67" s="31" t="s">
        <v>55</v>
      </c>
    </row>
    <row r="68" spans="4:41" s="3" customFormat="1" ht="9.9499999999999993" customHeight="1" x14ac:dyDescent="0.2">
      <c r="D68" s="3" t="s">
        <v>83</v>
      </c>
      <c r="P68" s="75"/>
      <c r="Q68" s="91"/>
      <c r="R68" s="6"/>
      <c r="S68" s="39"/>
      <c r="T68" s="6"/>
      <c r="U68" s="5"/>
      <c r="V68" s="52"/>
      <c r="W68" s="56"/>
      <c r="X68" s="15"/>
      <c r="Y68" s="52"/>
      <c r="Z68" s="39"/>
      <c r="AA68" s="39"/>
      <c r="AB68" s="55"/>
      <c r="AC68" s="17"/>
      <c r="AD68" s="15"/>
      <c r="AE68" s="65"/>
      <c r="AF68" s="128"/>
      <c r="AG68" s="39"/>
      <c r="AH68" s="52"/>
      <c r="AI68" s="17"/>
      <c r="AJ68" s="39"/>
      <c r="AK68" s="17"/>
      <c r="AL68" s="17"/>
      <c r="AO68" s="31" t="s">
        <v>55</v>
      </c>
    </row>
    <row r="69" spans="4:41" s="3" customFormat="1" ht="9.9499999999999993" customHeight="1" x14ac:dyDescent="0.2">
      <c r="D69" s="3" t="s">
        <v>83</v>
      </c>
      <c r="P69" s="75"/>
      <c r="Q69" s="91"/>
      <c r="R69" s="6"/>
      <c r="S69" s="39"/>
      <c r="T69" s="6"/>
      <c r="U69" s="5"/>
      <c r="V69" s="52"/>
      <c r="W69" s="56"/>
      <c r="X69" s="15"/>
      <c r="Y69" s="52"/>
      <c r="Z69" s="39"/>
      <c r="AA69" s="39"/>
      <c r="AB69" s="55"/>
      <c r="AC69" s="17"/>
      <c r="AD69" s="15"/>
      <c r="AE69" s="65"/>
      <c r="AF69" s="128"/>
      <c r="AG69" s="39"/>
      <c r="AH69" s="52"/>
      <c r="AI69" s="17"/>
      <c r="AJ69" s="39"/>
      <c r="AK69" s="17"/>
      <c r="AL69" s="17"/>
      <c r="AO69" s="31" t="s">
        <v>55</v>
      </c>
    </row>
    <row r="70" spans="4:41" s="3" customFormat="1" ht="9.9499999999999993" customHeight="1" x14ac:dyDescent="0.2">
      <c r="D70" s="3" t="s">
        <v>83</v>
      </c>
      <c r="P70" s="75"/>
      <c r="Q70" s="91"/>
      <c r="R70" s="6"/>
      <c r="S70" s="39"/>
      <c r="T70" s="6"/>
      <c r="U70" s="5"/>
      <c r="V70" s="52"/>
      <c r="W70" s="56"/>
      <c r="X70" s="15"/>
      <c r="Y70" s="52"/>
      <c r="Z70" s="39"/>
      <c r="AA70" s="39"/>
      <c r="AB70" s="55"/>
      <c r="AC70" s="17"/>
      <c r="AD70" s="15"/>
      <c r="AE70" s="65"/>
      <c r="AF70" s="128"/>
      <c r="AG70" s="39"/>
      <c r="AH70" s="52"/>
      <c r="AI70" s="17"/>
      <c r="AJ70" s="39"/>
      <c r="AK70" s="17"/>
      <c r="AL70" s="17"/>
      <c r="AO70" s="31" t="s">
        <v>55</v>
      </c>
    </row>
    <row r="71" spans="4:41" s="3" customFormat="1" ht="9.9499999999999993" customHeight="1" x14ac:dyDescent="0.2">
      <c r="D71" s="3" t="s">
        <v>83</v>
      </c>
      <c r="P71" s="75"/>
      <c r="Q71" s="91"/>
      <c r="R71" s="6"/>
      <c r="S71" s="39"/>
      <c r="T71" s="6"/>
      <c r="U71" s="5"/>
      <c r="V71" s="52"/>
      <c r="W71" s="56"/>
      <c r="X71" s="15"/>
      <c r="Y71" s="52"/>
      <c r="Z71" s="39"/>
      <c r="AA71" s="39"/>
      <c r="AB71" s="55"/>
      <c r="AC71" s="17"/>
      <c r="AD71" s="15"/>
      <c r="AE71" s="65"/>
      <c r="AF71" s="128"/>
      <c r="AG71" s="39"/>
      <c r="AH71" s="52"/>
      <c r="AI71" s="17"/>
      <c r="AJ71" s="39"/>
      <c r="AK71" s="17"/>
      <c r="AL71" s="17"/>
      <c r="AO71" s="31" t="s">
        <v>55</v>
      </c>
    </row>
    <row r="72" spans="4:41" s="3" customFormat="1" ht="9.9499999999999993" customHeight="1" x14ac:dyDescent="0.2">
      <c r="D72" s="3" t="s">
        <v>83</v>
      </c>
      <c r="P72" s="75"/>
      <c r="Q72" s="91"/>
      <c r="R72" s="6"/>
      <c r="S72" s="39"/>
      <c r="T72" s="6"/>
      <c r="U72" s="5"/>
      <c r="V72" s="52"/>
      <c r="W72" s="56"/>
      <c r="X72" s="15"/>
      <c r="Y72" s="52"/>
      <c r="Z72" s="39"/>
      <c r="AA72" s="39"/>
      <c r="AB72" s="55"/>
      <c r="AC72" s="17"/>
      <c r="AD72" s="15"/>
      <c r="AE72" s="65"/>
      <c r="AF72" s="128"/>
      <c r="AG72" s="39"/>
      <c r="AH72" s="52"/>
      <c r="AI72" s="17"/>
      <c r="AJ72" s="39"/>
      <c r="AK72" s="17"/>
      <c r="AL72" s="17"/>
      <c r="AO72" s="31" t="s">
        <v>55</v>
      </c>
    </row>
    <row r="73" spans="4:41" s="3" customFormat="1" ht="9.9499999999999993" customHeight="1" x14ac:dyDescent="0.2">
      <c r="D73" s="3" t="s">
        <v>83</v>
      </c>
      <c r="P73" s="75"/>
      <c r="Q73" s="91"/>
      <c r="R73" s="6"/>
      <c r="S73" s="39"/>
      <c r="T73" s="6"/>
      <c r="U73" s="5"/>
      <c r="V73" s="52"/>
      <c r="W73" s="56"/>
      <c r="X73" s="15"/>
      <c r="Y73" s="52"/>
      <c r="Z73" s="39"/>
      <c r="AA73" s="39"/>
      <c r="AB73" s="55"/>
      <c r="AC73" s="17"/>
      <c r="AD73" s="15"/>
      <c r="AE73" s="65"/>
      <c r="AF73" s="128"/>
      <c r="AG73" s="39"/>
      <c r="AH73" s="52"/>
      <c r="AI73" s="17"/>
      <c r="AJ73" s="39"/>
      <c r="AK73" s="17"/>
      <c r="AL73" s="17"/>
      <c r="AO73" s="31" t="s">
        <v>55</v>
      </c>
    </row>
    <row r="74" spans="4:41" s="3" customFormat="1" ht="9.9499999999999993" customHeight="1" x14ac:dyDescent="0.2">
      <c r="D74" s="3" t="s">
        <v>83</v>
      </c>
      <c r="P74" s="75"/>
      <c r="Q74" s="91"/>
      <c r="R74" s="6"/>
      <c r="S74" s="39"/>
      <c r="T74" s="6"/>
      <c r="U74" s="5"/>
      <c r="V74" s="52"/>
      <c r="W74" s="56"/>
      <c r="X74" s="15"/>
      <c r="Y74" s="52"/>
      <c r="Z74" s="39"/>
      <c r="AA74" s="39"/>
      <c r="AB74" s="55"/>
      <c r="AC74" s="17"/>
      <c r="AD74" s="15"/>
      <c r="AE74" s="65"/>
      <c r="AF74" s="128"/>
      <c r="AG74" s="39"/>
      <c r="AH74" s="52"/>
      <c r="AI74" s="17"/>
      <c r="AJ74" s="39"/>
      <c r="AK74" s="17"/>
      <c r="AL74" s="17"/>
      <c r="AO74" s="31" t="s">
        <v>55</v>
      </c>
    </row>
    <row r="75" spans="4:41" s="3" customFormat="1" ht="9.9499999999999993" customHeight="1" x14ac:dyDescent="0.2">
      <c r="D75" s="3" t="s">
        <v>83</v>
      </c>
      <c r="P75" s="75"/>
      <c r="Q75" s="91"/>
      <c r="R75" s="6"/>
      <c r="S75" s="39"/>
      <c r="T75" s="6"/>
      <c r="U75" s="5"/>
      <c r="V75" s="52"/>
      <c r="W75" s="56"/>
      <c r="X75" s="15"/>
      <c r="Y75" s="52"/>
      <c r="Z75" s="39"/>
      <c r="AA75" s="39"/>
      <c r="AB75" s="55"/>
      <c r="AC75" s="17"/>
      <c r="AD75" s="15"/>
      <c r="AE75" s="65"/>
      <c r="AF75" s="128"/>
      <c r="AG75" s="39"/>
      <c r="AH75" s="52"/>
      <c r="AI75" s="17"/>
      <c r="AJ75" s="39"/>
      <c r="AK75" s="17"/>
      <c r="AL75" s="17"/>
      <c r="AO75" s="31" t="s">
        <v>55</v>
      </c>
    </row>
    <row r="76" spans="4:41" s="3" customFormat="1" ht="9.9499999999999993" customHeight="1" x14ac:dyDescent="0.2">
      <c r="D76" s="3" t="s">
        <v>83</v>
      </c>
      <c r="P76" s="75"/>
      <c r="Q76" s="91"/>
      <c r="R76" s="6"/>
      <c r="S76" s="39"/>
      <c r="T76" s="6"/>
      <c r="U76" s="5"/>
      <c r="V76" s="52"/>
      <c r="W76" s="56"/>
      <c r="X76" s="15"/>
      <c r="Y76" s="52"/>
      <c r="Z76" s="39"/>
      <c r="AA76" s="39"/>
      <c r="AB76" s="55"/>
      <c r="AC76" s="17"/>
      <c r="AD76" s="15"/>
      <c r="AE76" s="65"/>
      <c r="AF76" s="128"/>
      <c r="AG76" s="39"/>
      <c r="AH76" s="52"/>
      <c r="AI76" s="17"/>
      <c r="AJ76" s="39"/>
      <c r="AK76" s="17"/>
      <c r="AL76" s="17"/>
      <c r="AO76" s="31" t="s">
        <v>55</v>
      </c>
    </row>
    <row r="77" spans="4:41" s="3" customFormat="1" ht="9.9499999999999993" customHeight="1" x14ac:dyDescent="0.2">
      <c r="D77" s="3" t="s">
        <v>83</v>
      </c>
      <c r="P77" s="75"/>
      <c r="Q77" s="91"/>
      <c r="R77" s="6"/>
      <c r="S77" s="39"/>
      <c r="T77" s="6"/>
      <c r="U77" s="5"/>
      <c r="V77" s="52"/>
      <c r="W77" s="56"/>
      <c r="X77" s="15"/>
      <c r="Y77" s="52"/>
      <c r="Z77" s="39"/>
      <c r="AA77" s="39"/>
      <c r="AB77" s="55"/>
      <c r="AC77" s="17"/>
      <c r="AD77" s="15"/>
      <c r="AE77" s="65"/>
      <c r="AF77" s="128"/>
      <c r="AG77" s="39"/>
      <c r="AH77" s="52"/>
      <c r="AI77" s="17"/>
      <c r="AJ77" s="39"/>
      <c r="AK77" s="17"/>
      <c r="AL77" s="17"/>
      <c r="AO77" s="31" t="s">
        <v>55</v>
      </c>
    </row>
    <row r="78" spans="4:41" s="3" customFormat="1" ht="9.9499999999999993" customHeight="1" x14ac:dyDescent="0.2">
      <c r="D78" s="3" t="s">
        <v>83</v>
      </c>
      <c r="P78" s="75"/>
      <c r="Q78" s="91"/>
      <c r="R78" s="6"/>
      <c r="S78" s="39"/>
      <c r="T78" s="6"/>
      <c r="U78" s="5"/>
      <c r="V78" s="52"/>
      <c r="W78" s="56"/>
      <c r="X78" s="15"/>
      <c r="Y78" s="52"/>
      <c r="Z78" s="39"/>
      <c r="AA78" s="39"/>
      <c r="AB78" s="55"/>
      <c r="AC78" s="17"/>
      <c r="AD78" s="15"/>
      <c r="AE78" s="65"/>
      <c r="AF78" s="128"/>
      <c r="AG78" s="39"/>
      <c r="AH78" s="52"/>
      <c r="AI78" s="17"/>
      <c r="AJ78" s="39"/>
      <c r="AK78" s="17"/>
      <c r="AL78" s="17"/>
      <c r="AO78" s="31" t="s">
        <v>55</v>
      </c>
    </row>
    <row r="79" spans="4:41" s="3" customFormat="1" ht="9.9499999999999993" customHeight="1" x14ac:dyDescent="0.2">
      <c r="D79" s="3" t="s">
        <v>83</v>
      </c>
      <c r="P79" s="75"/>
      <c r="Q79" s="91"/>
      <c r="R79" s="6"/>
      <c r="S79" s="39"/>
      <c r="T79" s="6"/>
      <c r="U79" s="5"/>
      <c r="V79" s="52"/>
      <c r="W79" s="56"/>
      <c r="X79" s="15"/>
      <c r="Y79" s="52"/>
      <c r="Z79" s="39"/>
      <c r="AA79" s="39"/>
      <c r="AB79" s="55"/>
      <c r="AC79" s="17"/>
      <c r="AD79" s="15"/>
      <c r="AE79" s="65"/>
      <c r="AF79" s="128"/>
      <c r="AG79" s="39"/>
      <c r="AH79" s="52"/>
      <c r="AI79" s="17"/>
      <c r="AJ79" s="39"/>
      <c r="AK79" s="17"/>
      <c r="AL79" s="17"/>
      <c r="AO79" s="31" t="s">
        <v>55</v>
      </c>
    </row>
    <row r="80" spans="4:41" s="3" customFormat="1" ht="9.9499999999999993" customHeight="1" x14ac:dyDescent="0.2">
      <c r="D80" s="3" t="s">
        <v>83</v>
      </c>
      <c r="P80" s="75"/>
      <c r="Q80" s="91"/>
      <c r="R80" s="6"/>
      <c r="S80" s="39"/>
      <c r="T80" s="6"/>
      <c r="U80" s="5"/>
      <c r="V80" s="52"/>
      <c r="W80" s="56"/>
      <c r="X80" s="15"/>
      <c r="Y80" s="52"/>
      <c r="Z80" s="39"/>
      <c r="AA80" s="39"/>
      <c r="AB80" s="55"/>
      <c r="AC80" s="17"/>
      <c r="AD80" s="15"/>
      <c r="AE80" s="65"/>
      <c r="AF80" s="128"/>
      <c r="AG80" s="39"/>
      <c r="AH80" s="52"/>
      <c r="AI80" s="17"/>
      <c r="AJ80" s="39"/>
      <c r="AK80" s="17"/>
      <c r="AL80" s="17"/>
      <c r="AO80" s="31" t="s">
        <v>55</v>
      </c>
    </row>
    <row r="81" spans="3:41" s="3" customFormat="1" ht="9.9499999999999993" customHeight="1" x14ac:dyDescent="0.2">
      <c r="D81" s="3" t="s">
        <v>83</v>
      </c>
      <c r="P81" s="75"/>
      <c r="Q81" s="91"/>
      <c r="R81" s="6"/>
      <c r="S81" s="39"/>
      <c r="T81" s="6"/>
      <c r="U81" s="5"/>
      <c r="V81" s="52"/>
      <c r="W81" s="56"/>
      <c r="X81" s="15"/>
      <c r="Y81" s="52"/>
      <c r="Z81" s="39"/>
      <c r="AA81" s="39"/>
      <c r="AB81" s="55"/>
      <c r="AC81" s="17"/>
      <c r="AD81" s="15"/>
      <c r="AE81" s="65"/>
      <c r="AF81" s="128"/>
      <c r="AG81" s="39"/>
      <c r="AH81" s="52"/>
      <c r="AI81" s="17"/>
      <c r="AJ81" s="39"/>
      <c r="AK81" s="17"/>
      <c r="AL81" s="17"/>
      <c r="AO81" s="31" t="s">
        <v>55</v>
      </c>
    </row>
    <row r="82" spans="3:41" s="3" customFormat="1" ht="9.9499999999999993" customHeight="1" x14ac:dyDescent="0.2">
      <c r="D82" s="3" t="s">
        <v>83</v>
      </c>
      <c r="P82" s="75"/>
      <c r="Q82" s="91"/>
      <c r="R82" s="6"/>
      <c r="S82" s="39"/>
      <c r="T82" s="6"/>
      <c r="U82" s="5"/>
      <c r="V82" s="52"/>
      <c r="W82" s="56"/>
      <c r="X82" s="15"/>
      <c r="Y82" s="52"/>
      <c r="Z82" s="39"/>
      <c r="AA82" s="39"/>
      <c r="AB82" s="55"/>
      <c r="AC82" s="17"/>
      <c r="AD82" s="15"/>
      <c r="AE82" s="65"/>
      <c r="AF82" s="128"/>
      <c r="AG82" s="39"/>
      <c r="AH82" s="52"/>
      <c r="AI82" s="17"/>
      <c r="AJ82" s="39"/>
      <c r="AK82" s="17"/>
      <c r="AL82" s="17"/>
      <c r="AO82" s="31" t="s">
        <v>55</v>
      </c>
    </row>
    <row r="83" spans="3:41" s="3" customFormat="1" ht="9.9499999999999993" customHeight="1" x14ac:dyDescent="0.2">
      <c r="D83" s="3" t="s">
        <v>83</v>
      </c>
      <c r="P83" s="75"/>
      <c r="Q83" s="91"/>
      <c r="R83" s="6"/>
      <c r="S83" s="39"/>
      <c r="T83" s="6"/>
      <c r="U83" s="5"/>
      <c r="V83" s="52"/>
      <c r="W83" s="56"/>
      <c r="X83" s="15"/>
      <c r="Y83" s="52"/>
      <c r="Z83" s="39"/>
      <c r="AA83" s="39"/>
      <c r="AB83" s="55"/>
      <c r="AC83" s="17"/>
      <c r="AD83" s="15"/>
      <c r="AE83" s="65"/>
      <c r="AF83" s="128"/>
      <c r="AG83" s="39"/>
      <c r="AH83" s="52"/>
      <c r="AI83" s="17"/>
      <c r="AJ83" s="39"/>
      <c r="AK83" s="17"/>
      <c r="AL83" s="17"/>
      <c r="AO83" s="31" t="s">
        <v>55</v>
      </c>
    </row>
    <row r="84" spans="3:41" s="3" customFormat="1" ht="9.9499999999999993" customHeight="1" x14ac:dyDescent="0.2">
      <c r="D84" s="3" t="s">
        <v>83</v>
      </c>
      <c r="P84" s="75"/>
      <c r="Q84" s="91"/>
      <c r="R84" s="6"/>
      <c r="S84" s="39"/>
      <c r="T84" s="6"/>
      <c r="U84" s="5"/>
      <c r="V84" s="52"/>
      <c r="W84" s="56"/>
      <c r="X84" s="15"/>
      <c r="Y84" s="52"/>
      <c r="Z84" s="39"/>
      <c r="AA84" s="39"/>
      <c r="AB84" s="55"/>
      <c r="AC84" s="17"/>
      <c r="AD84" s="15"/>
      <c r="AE84" s="65"/>
      <c r="AF84" s="128"/>
      <c r="AG84" s="39"/>
      <c r="AH84" s="52"/>
      <c r="AI84" s="17"/>
      <c r="AJ84" s="39"/>
      <c r="AK84" s="17"/>
      <c r="AL84" s="17"/>
      <c r="AO84" s="31" t="s">
        <v>55</v>
      </c>
    </row>
    <row r="85" spans="3:41" s="3" customFormat="1" ht="9.9499999999999993" customHeight="1" x14ac:dyDescent="0.2">
      <c r="D85" s="3" t="s">
        <v>83</v>
      </c>
      <c r="P85" s="75"/>
      <c r="Q85" s="91"/>
      <c r="R85" s="6"/>
      <c r="S85" s="39"/>
      <c r="T85" s="6"/>
      <c r="U85" s="5"/>
      <c r="V85" s="52"/>
      <c r="W85" s="56"/>
      <c r="X85" s="15"/>
      <c r="Y85" s="52"/>
      <c r="Z85" s="39"/>
      <c r="AA85" s="39"/>
      <c r="AB85" s="55"/>
      <c r="AC85" s="17"/>
      <c r="AD85" s="15"/>
      <c r="AE85" s="65"/>
      <c r="AF85" s="128"/>
      <c r="AG85" s="39"/>
      <c r="AH85" s="52"/>
      <c r="AI85" s="17"/>
      <c r="AJ85" s="39"/>
      <c r="AK85" s="17"/>
      <c r="AL85" s="17"/>
      <c r="AO85" s="31" t="s">
        <v>55</v>
      </c>
    </row>
    <row r="86" spans="3:41" s="3" customFormat="1" ht="9.9499999999999993" customHeight="1" x14ac:dyDescent="0.2">
      <c r="D86" s="3" t="s">
        <v>83</v>
      </c>
      <c r="P86" s="75"/>
      <c r="Q86" s="91"/>
      <c r="R86" s="6"/>
      <c r="S86" s="39"/>
      <c r="T86" s="6"/>
      <c r="U86" s="5"/>
      <c r="V86" s="52"/>
      <c r="W86" s="56"/>
      <c r="X86" s="15"/>
      <c r="Y86" s="52"/>
      <c r="Z86" s="39"/>
      <c r="AA86" s="39"/>
      <c r="AB86" s="55"/>
      <c r="AC86" s="17"/>
      <c r="AD86" s="15"/>
      <c r="AE86" s="65"/>
      <c r="AF86" s="128"/>
      <c r="AG86" s="39"/>
      <c r="AH86" s="52"/>
      <c r="AI86" s="17"/>
      <c r="AJ86" s="39"/>
      <c r="AK86" s="17"/>
      <c r="AL86" s="17"/>
      <c r="AO86" s="31" t="s">
        <v>55</v>
      </c>
    </row>
    <row r="87" spans="3:41" s="3" customFormat="1" ht="9.9499999999999993" customHeight="1" x14ac:dyDescent="0.2">
      <c r="D87" s="3" t="s">
        <v>83</v>
      </c>
      <c r="P87" s="75"/>
      <c r="Q87" s="91"/>
      <c r="R87" s="6"/>
      <c r="S87" s="39"/>
      <c r="T87" s="6"/>
      <c r="U87" s="5"/>
      <c r="V87" s="52"/>
      <c r="W87" s="56"/>
      <c r="X87" s="15"/>
      <c r="Y87" s="52"/>
      <c r="Z87" s="39"/>
      <c r="AA87" s="39"/>
      <c r="AB87" s="55"/>
      <c r="AC87" s="17"/>
      <c r="AD87" s="15"/>
      <c r="AE87" s="65"/>
      <c r="AF87" s="128"/>
      <c r="AG87" s="39"/>
      <c r="AH87" s="52"/>
      <c r="AI87" s="17"/>
      <c r="AJ87" s="39"/>
      <c r="AK87" s="17"/>
      <c r="AL87" s="17"/>
      <c r="AO87" s="31" t="s">
        <v>55</v>
      </c>
    </row>
    <row r="88" spans="3:41" s="3" customFormat="1" ht="9.9499999999999993" customHeight="1" x14ac:dyDescent="0.2">
      <c r="D88" s="3" t="s">
        <v>83</v>
      </c>
      <c r="P88" s="75"/>
      <c r="Q88" s="91"/>
      <c r="R88" s="6"/>
      <c r="S88" s="39"/>
      <c r="T88" s="6"/>
      <c r="U88" s="5"/>
      <c r="V88" s="52"/>
      <c r="W88" s="56"/>
      <c r="X88" s="15"/>
      <c r="Y88" s="52"/>
      <c r="Z88" s="39"/>
      <c r="AA88" s="39"/>
      <c r="AB88" s="55"/>
      <c r="AC88" s="17"/>
      <c r="AD88" s="15"/>
      <c r="AE88" s="65"/>
      <c r="AF88" s="128"/>
      <c r="AG88" s="39"/>
      <c r="AH88" s="52"/>
      <c r="AI88" s="17"/>
      <c r="AJ88" s="39"/>
      <c r="AK88" s="17"/>
      <c r="AL88" s="17"/>
      <c r="AO88" s="31" t="s">
        <v>55</v>
      </c>
    </row>
    <row r="89" spans="3:41" s="3" customFormat="1" ht="9.9499999999999993" customHeight="1" x14ac:dyDescent="0.2">
      <c r="D89" s="3" t="s">
        <v>83</v>
      </c>
      <c r="P89" s="75"/>
      <c r="Q89" s="91"/>
      <c r="R89" s="6"/>
      <c r="S89" s="39"/>
      <c r="T89" s="6"/>
      <c r="U89" s="5"/>
      <c r="V89" s="52"/>
      <c r="W89" s="56"/>
      <c r="X89" s="15"/>
      <c r="Y89" s="52"/>
      <c r="Z89" s="39"/>
      <c r="AA89" s="39"/>
      <c r="AB89" s="55"/>
      <c r="AC89" s="17"/>
      <c r="AD89" s="15"/>
      <c r="AE89" s="65"/>
      <c r="AF89" s="128"/>
      <c r="AG89" s="39"/>
      <c r="AH89" s="52"/>
      <c r="AI89" s="17"/>
      <c r="AJ89" s="39"/>
      <c r="AK89" s="17"/>
      <c r="AL89" s="17"/>
      <c r="AO89" s="31" t="s">
        <v>55</v>
      </c>
    </row>
    <row r="90" spans="3:41" s="3" customFormat="1" ht="9.9499999999999993" customHeight="1" x14ac:dyDescent="0.2">
      <c r="D90" s="3" t="s">
        <v>83</v>
      </c>
      <c r="P90" s="75"/>
      <c r="Q90" s="91"/>
      <c r="R90" s="6"/>
      <c r="S90" s="39"/>
      <c r="T90" s="6"/>
      <c r="U90" s="5"/>
      <c r="V90" s="52"/>
      <c r="W90" s="56"/>
      <c r="X90" s="15"/>
      <c r="Y90" s="52"/>
      <c r="Z90" s="39"/>
      <c r="AA90" s="39"/>
      <c r="AB90" s="55"/>
      <c r="AC90" s="17"/>
      <c r="AD90" s="15"/>
      <c r="AE90" s="65"/>
      <c r="AF90" s="128"/>
      <c r="AG90" s="39"/>
      <c r="AH90" s="52"/>
      <c r="AI90" s="17"/>
      <c r="AJ90" s="39"/>
      <c r="AK90" s="17"/>
      <c r="AL90" s="17"/>
      <c r="AO90" s="31" t="s">
        <v>55</v>
      </c>
    </row>
    <row r="91" spans="3:41" s="3" customFormat="1" ht="9.9499999999999993" customHeight="1" x14ac:dyDescent="0.2">
      <c r="D91" s="3" t="s">
        <v>83</v>
      </c>
      <c r="P91" s="75"/>
      <c r="Q91" s="91"/>
      <c r="R91" s="6"/>
      <c r="S91" s="39"/>
      <c r="T91" s="6"/>
      <c r="U91" s="5"/>
      <c r="V91" s="52"/>
      <c r="W91" s="56"/>
      <c r="X91" s="15"/>
      <c r="Y91" s="52"/>
      <c r="Z91" s="39"/>
      <c r="AA91" s="39"/>
      <c r="AB91" s="55"/>
      <c r="AC91" s="17"/>
      <c r="AD91" s="15"/>
      <c r="AE91" s="65"/>
      <c r="AF91" s="128"/>
      <c r="AG91" s="39"/>
      <c r="AH91" s="52"/>
      <c r="AI91" s="17"/>
      <c r="AJ91" s="39"/>
      <c r="AK91" s="17"/>
      <c r="AL91" s="17"/>
      <c r="AO91" s="31" t="s">
        <v>55</v>
      </c>
    </row>
    <row r="92" spans="3:41" s="3" customFormat="1" ht="9.9499999999999993" customHeight="1" x14ac:dyDescent="0.2">
      <c r="D92" s="3" t="s">
        <v>83</v>
      </c>
      <c r="P92" s="75"/>
      <c r="Q92" s="91"/>
      <c r="R92" s="6"/>
      <c r="S92" s="39"/>
      <c r="T92" s="6"/>
      <c r="U92" s="5"/>
      <c r="V92" s="52"/>
      <c r="W92" s="56"/>
      <c r="X92" s="15"/>
      <c r="Y92" s="52"/>
      <c r="Z92" s="39"/>
      <c r="AA92" s="39"/>
      <c r="AB92" s="55"/>
      <c r="AC92" s="17"/>
      <c r="AD92" s="15"/>
      <c r="AE92" s="65"/>
      <c r="AF92" s="128"/>
      <c r="AG92" s="39"/>
      <c r="AH92" s="52"/>
      <c r="AI92" s="17"/>
      <c r="AJ92" s="39"/>
      <c r="AK92" s="17"/>
      <c r="AL92" s="17"/>
      <c r="AO92" s="31" t="s">
        <v>55</v>
      </c>
    </row>
    <row r="93" spans="3:41" s="3" customFormat="1" ht="9.9499999999999993" customHeight="1" x14ac:dyDescent="0.2">
      <c r="D93" s="3" t="s">
        <v>83</v>
      </c>
      <c r="P93" s="75"/>
      <c r="Q93" s="91"/>
      <c r="R93" s="6"/>
      <c r="S93" s="39"/>
      <c r="T93" s="6"/>
      <c r="U93" s="5"/>
      <c r="V93" s="52"/>
      <c r="W93" s="56"/>
      <c r="X93" s="15"/>
      <c r="Y93" s="52"/>
      <c r="Z93" s="39"/>
      <c r="AA93" s="39"/>
      <c r="AB93" s="55"/>
      <c r="AC93" s="17"/>
      <c r="AD93" s="15"/>
      <c r="AE93" s="65"/>
      <c r="AF93" s="128"/>
      <c r="AG93" s="39"/>
      <c r="AH93" s="52"/>
      <c r="AI93" s="17"/>
      <c r="AJ93" s="39"/>
      <c r="AK93" s="17"/>
      <c r="AL93" s="17"/>
      <c r="AO93" s="31" t="s">
        <v>55</v>
      </c>
    </row>
    <row r="94" spans="3:41" s="3" customFormat="1" ht="3.95" customHeight="1" x14ac:dyDescent="0.2">
      <c r="P94" s="75"/>
      <c r="Q94" s="91"/>
      <c r="R94" s="6"/>
      <c r="S94" s="39"/>
      <c r="T94" s="6"/>
      <c r="U94" s="5"/>
      <c r="V94" s="52"/>
      <c r="W94" s="56"/>
      <c r="X94" s="15"/>
      <c r="Y94" s="52"/>
      <c r="Z94" s="39"/>
      <c r="AA94" s="39"/>
      <c r="AB94" s="55"/>
      <c r="AC94" s="17"/>
      <c r="AD94" s="15"/>
      <c r="AE94" s="65"/>
      <c r="AF94" s="128"/>
      <c r="AG94" s="39"/>
      <c r="AH94" s="52"/>
      <c r="AI94" s="17"/>
      <c r="AJ94" s="39"/>
      <c r="AK94" s="17"/>
      <c r="AL94" s="17"/>
      <c r="AO94" s="31" t="s">
        <v>55</v>
      </c>
    </row>
    <row r="95" spans="3:41" s="3" customFormat="1" ht="11.1" customHeight="1" x14ac:dyDescent="0.2">
      <c r="C95" s="221" t="s">
        <v>198</v>
      </c>
      <c r="D95" s="222"/>
      <c r="E95" s="222"/>
      <c r="F95" s="222"/>
      <c r="G95" s="222"/>
      <c r="H95" s="222"/>
      <c r="I95" s="222"/>
      <c r="J95" s="222"/>
      <c r="K95" s="222"/>
      <c r="L95" s="222"/>
      <c r="M95" s="222"/>
      <c r="N95" s="222"/>
      <c r="O95" s="222"/>
      <c r="P95" s="222"/>
      <c r="Q95" s="222"/>
      <c r="R95" s="222"/>
      <c r="S95" s="222"/>
      <c r="T95" s="222"/>
      <c r="U95" s="5"/>
      <c r="V95" s="52"/>
      <c r="W95" s="56"/>
      <c r="X95" s="15"/>
      <c r="Y95" s="52"/>
      <c r="Z95" s="39"/>
      <c r="AA95" s="39"/>
      <c r="AB95" s="55"/>
      <c r="AC95" s="17"/>
      <c r="AD95" s="15"/>
      <c r="AE95" s="65"/>
      <c r="AF95" s="128"/>
      <c r="AG95" s="39"/>
      <c r="AH95" s="52"/>
      <c r="AI95" s="17"/>
      <c r="AJ95" s="39"/>
      <c r="AK95" s="17"/>
      <c r="AL95" s="17"/>
      <c r="AO95" s="31"/>
    </row>
    <row r="96" spans="3:41" s="3" customFormat="1" ht="3.95" customHeight="1" x14ac:dyDescent="0.2">
      <c r="P96" s="75"/>
      <c r="Q96" s="91"/>
      <c r="R96" s="6"/>
      <c r="S96" s="39"/>
      <c r="T96" s="6"/>
      <c r="U96" s="5"/>
      <c r="V96" s="52"/>
      <c r="W96" s="56"/>
      <c r="X96" s="15"/>
      <c r="Y96" s="52"/>
      <c r="Z96" s="39"/>
      <c r="AA96" s="39"/>
      <c r="AB96" s="55"/>
      <c r="AC96" s="17"/>
      <c r="AD96" s="15"/>
      <c r="AE96" s="65"/>
      <c r="AF96" s="128"/>
      <c r="AG96" s="39"/>
      <c r="AH96" s="52"/>
      <c r="AJ96" s="17"/>
      <c r="AK96" s="17"/>
      <c r="AL96" s="17"/>
      <c r="AM96" s="17"/>
      <c r="AO96" s="31" t="s">
        <v>55</v>
      </c>
    </row>
    <row r="97" spans="1:42" s="148" customFormat="1" ht="9.75" customHeight="1" x14ac:dyDescent="0.2">
      <c r="C97" s="216" t="s">
        <v>189</v>
      </c>
      <c r="D97" s="216"/>
      <c r="E97" s="216"/>
      <c r="F97" s="216"/>
      <c r="G97" s="216"/>
      <c r="H97" s="216"/>
      <c r="I97" s="216"/>
      <c r="J97" s="216"/>
      <c r="K97" s="216"/>
      <c r="L97" s="216"/>
      <c r="M97" s="216"/>
      <c r="N97" s="216"/>
      <c r="O97" s="216"/>
      <c r="P97" s="216"/>
      <c r="Q97" s="216"/>
      <c r="R97" s="216"/>
      <c r="S97" s="216"/>
      <c r="T97" s="216"/>
      <c r="U97" s="149"/>
      <c r="V97" s="150"/>
      <c r="W97" s="153"/>
      <c r="X97" s="151"/>
      <c r="Y97" s="150"/>
      <c r="Z97" s="151"/>
      <c r="AA97" s="151"/>
      <c r="AB97" s="152"/>
      <c r="AC97" s="151"/>
      <c r="AD97" s="152"/>
      <c r="AE97" s="154"/>
      <c r="AF97" s="154"/>
      <c r="AG97" s="151"/>
      <c r="AH97" s="150"/>
      <c r="AI97" s="151"/>
      <c r="AJ97" s="151"/>
      <c r="AK97" s="151"/>
      <c r="AL97" s="151"/>
      <c r="AM97" s="151"/>
      <c r="AO97" s="155"/>
    </row>
    <row r="98" spans="1:42" s="148" customFormat="1" ht="9.75" customHeight="1" x14ac:dyDescent="0.2">
      <c r="C98" s="216" t="s">
        <v>113</v>
      </c>
      <c r="D98" s="216"/>
      <c r="E98" s="216"/>
      <c r="F98" s="216"/>
      <c r="G98" s="216"/>
      <c r="H98" s="216"/>
      <c r="I98" s="216"/>
      <c r="J98" s="216"/>
      <c r="K98" s="216"/>
      <c r="L98" s="216"/>
      <c r="M98" s="216"/>
      <c r="N98" s="216"/>
      <c r="O98" s="216"/>
      <c r="P98" s="216"/>
      <c r="Q98" s="216"/>
      <c r="R98" s="216"/>
      <c r="S98" s="216"/>
      <c r="T98" s="216"/>
      <c r="U98" s="149"/>
      <c r="V98" s="150"/>
      <c r="W98" s="153"/>
      <c r="X98" s="151"/>
      <c r="Y98" s="150"/>
      <c r="Z98" s="151"/>
      <c r="AA98" s="151"/>
      <c r="AB98" s="152"/>
      <c r="AC98" s="151"/>
      <c r="AD98" s="152"/>
      <c r="AE98" s="154"/>
      <c r="AF98" s="154"/>
      <c r="AG98" s="151"/>
      <c r="AH98" s="150"/>
      <c r="AI98" s="151"/>
      <c r="AJ98" s="151"/>
      <c r="AK98" s="151"/>
      <c r="AL98" s="151"/>
      <c r="AM98" s="151"/>
      <c r="AO98" s="155"/>
    </row>
    <row r="99" spans="1:42" s="148" customFormat="1" ht="9.75" customHeight="1" x14ac:dyDescent="0.2">
      <c r="C99" s="216" t="s">
        <v>114</v>
      </c>
      <c r="D99" s="216"/>
      <c r="E99" s="216"/>
      <c r="F99" s="216"/>
      <c r="G99" s="216"/>
      <c r="H99" s="216"/>
      <c r="I99" s="216"/>
      <c r="J99" s="216"/>
      <c r="K99" s="216"/>
      <c r="L99" s="216"/>
      <c r="M99" s="216"/>
      <c r="N99" s="216"/>
      <c r="O99" s="216"/>
      <c r="P99" s="216"/>
      <c r="Q99" s="216"/>
      <c r="R99" s="216"/>
      <c r="S99" s="216"/>
      <c r="T99" s="216"/>
      <c r="U99" s="149"/>
      <c r="V99" s="150"/>
      <c r="W99" s="153"/>
      <c r="X99" s="151"/>
      <c r="Y99" s="150"/>
      <c r="Z99" s="151"/>
      <c r="AA99" s="151"/>
      <c r="AB99" s="152"/>
      <c r="AC99" s="151"/>
      <c r="AD99" s="152"/>
      <c r="AE99" s="154"/>
      <c r="AF99" s="154"/>
      <c r="AG99" s="151"/>
      <c r="AH99" s="150"/>
      <c r="AI99" s="151"/>
      <c r="AJ99" s="151"/>
      <c r="AK99" s="151"/>
      <c r="AL99" s="151"/>
      <c r="AM99" s="151"/>
      <c r="AO99" s="155"/>
    </row>
    <row r="100" spans="1:42" s="148" customFormat="1" ht="9.75" customHeight="1" x14ac:dyDescent="0.2">
      <c r="C100" s="216" t="s">
        <v>115</v>
      </c>
      <c r="D100" s="216"/>
      <c r="E100" s="216"/>
      <c r="F100" s="216"/>
      <c r="G100" s="216"/>
      <c r="H100" s="216"/>
      <c r="I100" s="216"/>
      <c r="J100" s="216"/>
      <c r="K100" s="216"/>
      <c r="L100" s="216"/>
      <c r="M100" s="216"/>
      <c r="N100" s="216"/>
      <c r="O100" s="216"/>
      <c r="P100" s="216"/>
      <c r="Q100" s="216"/>
      <c r="R100" s="216"/>
      <c r="S100" s="216"/>
      <c r="T100" s="216"/>
      <c r="U100" s="149"/>
      <c r="V100" s="150"/>
      <c r="W100" s="153"/>
      <c r="X100" s="151"/>
      <c r="Y100" s="150"/>
      <c r="Z100" s="151"/>
      <c r="AA100" s="151"/>
      <c r="AB100" s="152"/>
      <c r="AC100" s="151"/>
      <c r="AD100" s="152"/>
      <c r="AE100" s="154"/>
      <c r="AF100" s="154"/>
      <c r="AG100" s="151"/>
      <c r="AH100" s="150"/>
      <c r="AI100" s="151"/>
      <c r="AJ100" s="151"/>
      <c r="AK100" s="151"/>
      <c r="AL100" s="151"/>
      <c r="AM100" s="151"/>
      <c r="AO100" s="155"/>
    </row>
    <row r="101" spans="1:42" x14ac:dyDescent="0.2">
      <c r="A101" s="103" t="s">
        <v>55</v>
      </c>
      <c r="B101" s="103" t="s">
        <v>55</v>
      </c>
      <c r="C101" s="103" t="s">
        <v>55</v>
      </c>
      <c r="D101" s="103" t="s">
        <v>55</v>
      </c>
      <c r="E101" s="103" t="s">
        <v>55</v>
      </c>
      <c r="F101" s="103" t="s">
        <v>55</v>
      </c>
      <c r="G101" s="103" t="s">
        <v>55</v>
      </c>
      <c r="H101" s="103" t="s">
        <v>55</v>
      </c>
      <c r="I101" s="103" t="s">
        <v>55</v>
      </c>
      <c r="J101" s="103" t="s">
        <v>55</v>
      </c>
      <c r="K101" s="103" t="s">
        <v>55</v>
      </c>
      <c r="L101" s="103" t="s">
        <v>55</v>
      </c>
      <c r="M101" s="103" t="s">
        <v>55</v>
      </c>
      <c r="N101" s="103" t="s">
        <v>55</v>
      </c>
      <c r="O101" s="103" t="s">
        <v>55</v>
      </c>
      <c r="P101" s="103" t="s">
        <v>55</v>
      </c>
      <c r="Q101" s="103" t="s">
        <v>55</v>
      </c>
      <c r="R101" s="103" t="s">
        <v>55</v>
      </c>
      <c r="S101" s="103" t="s">
        <v>55</v>
      </c>
      <c r="T101" s="103" t="s">
        <v>55</v>
      </c>
      <c r="U101" s="103" t="s">
        <v>55</v>
      </c>
      <c r="V101" s="103" t="s">
        <v>55</v>
      </c>
      <c r="W101" s="103" t="s">
        <v>55</v>
      </c>
      <c r="X101" s="103" t="s">
        <v>55</v>
      </c>
      <c r="Y101" s="103" t="s">
        <v>55</v>
      </c>
      <c r="Z101" s="103" t="s">
        <v>55</v>
      </c>
      <c r="AA101" s="103" t="s">
        <v>55</v>
      </c>
      <c r="AB101" s="103" t="s">
        <v>55</v>
      </c>
      <c r="AC101" s="103" t="s">
        <v>55</v>
      </c>
      <c r="AD101" s="103" t="s">
        <v>55</v>
      </c>
      <c r="AE101" s="103" t="s">
        <v>55</v>
      </c>
      <c r="AF101" s="103" t="s">
        <v>55</v>
      </c>
      <c r="AG101" s="103" t="s">
        <v>55</v>
      </c>
      <c r="AH101" s="103" t="s">
        <v>55</v>
      </c>
      <c r="AI101" s="103" t="s">
        <v>55</v>
      </c>
      <c r="AJ101" s="103" t="s">
        <v>55</v>
      </c>
      <c r="AK101" s="103" t="s">
        <v>55</v>
      </c>
      <c r="AL101" s="103" t="s">
        <v>55</v>
      </c>
      <c r="AM101" s="103" t="s">
        <v>55</v>
      </c>
      <c r="AN101" s="103" t="s">
        <v>55</v>
      </c>
      <c r="AO101" s="103" t="s">
        <v>55</v>
      </c>
      <c r="AP101" s="3"/>
    </row>
    <row r="102" spans="1:42" x14ac:dyDescent="0.2">
      <c r="AP102" s="3"/>
    </row>
    <row r="103" spans="1:42" x14ac:dyDescent="0.2">
      <c r="D103" s="218" t="s">
        <v>56</v>
      </c>
      <c r="E103" s="219"/>
      <c r="AP103" s="3"/>
    </row>
    <row r="104" spans="1:42" x14ac:dyDescent="0.2">
      <c r="D104" s="124">
        <v>-0.04</v>
      </c>
      <c r="E104" s="124">
        <v>0.01</v>
      </c>
      <c r="AP104" s="3"/>
    </row>
    <row r="105" spans="1:42" x14ac:dyDescent="0.2">
      <c r="D105" s="124">
        <v>-0.03</v>
      </c>
      <c r="E105" s="124">
        <v>0.02</v>
      </c>
      <c r="AP105" s="3"/>
    </row>
    <row r="106" spans="1:42" x14ac:dyDescent="0.2">
      <c r="D106" s="124">
        <v>-0.02</v>
      </c>
      <c r="E106" s="124">
        <v>0.03</v>
      </c>
      <c r="AP106" s="3"/>
    </row>
    <row r="107" spans="1:42" x14ac:dyDescent="0.2">
      <c r="D107" s="124">
        <v>-0.01</v>
      </c>
      <c r="E107" s="124">
        <v>-0.01</v>
      </c>
      <c r="AP107" s="3"/>
    </row>
    <row r="108" spans="1:42" x14ac:dyDescent="0.2">
      <c r="D108" s="124">
        <v>0</v>
      </c>
      <c r="E108" s="124">
        <v>0</v>
      </c>
      <c r="AP108" s="3"/>
    </row>
    <row r="109" spans="1:42" x14ac:dyDescent="0.2">
      <c r="D109" s="124">
        <v>0.01</v>
      </c>
      <c r="E109" s="124">
        <v>1.0000000000005116E-2</v>
      </c>
      <c r="AP109" s="3"/>
    </row>
    <row r="110" spans="1:42" x14ac:dyDescent="0.2">
      <c r="D110" s="124">
        <v>0.02</v>
      </c>
      <c r="E110" s="124">
        <v>2.0000000000003126E-2</v>
      </c>
      <c r="AP110" s="3"/>
    </row>
    <row r="111" spans="1:42" x14ac:dyDescent="0.2">
      <c r="D111" s="124">
        <v>0.03</v>
      </c>
      <c r="E111" s="124">
        <v>3.0000000000001137E-2</v>
      </c>
      <c r="AP111" s="3"/>
    </row>
    <row r="112" spans="1:42" x14ac:dyDescent="0.2">
      <c r="D112" s="124">
        <v>0.04</v>
      </c>
      <c r="E112" s="124">
        <v>-0.01</v>
      </c>
      <c r="AP112" s="3"/>
    </row>
    <row r="113" spans="4:42" x14ac:dyDescent="0.2">
      <c r="D113" s="124">
        <v>0.05</v>
      </c>
      <c r="E113" s="124">
        <v>0</v>
      </c>
      <c r="AP113" s="3"/>
    </row>
  </sheetData>
  <mergeCells count="16">
    <mergeCell ref="D103:E103"/>
    <mergeCell ref="C19:T19"/>
    <mergeCell ref="O18:P18"/>
    <mergeCell ref="C97:T97"/>
    <mergeCell ref="C98:T98"/>
    <mergeCell ref="C100:T100"/>
    <mergeCell ref="C95:T95"/>
    <mergeCell ref="C99:T99"/>
    <mergeCell ref="N15:T16"/>
    <mergeCell ref="AE14:AG14"/>
    <mergeCell ref="O11:P11"/>
    <mergeCell ref="O10:T10"/>
    <mergeCell ref="W10:X10"/>
    <mergeCell ref="Z10:AG10"/>
    <mergeCell ref="W13:X13"/>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legacyDrawing r:id="rId3"/>
  <oleObjects>
    <mc:AlternateContent xmlns:mc="http://schemas.openxmlformats.org/markup-compatibility/2006">
      <mc:Choice Requires="x14">
        <oleObject progId="MSPhotoEd.3" shapeId="1360" r:id="rId4">
          <objectPr defaultSize="0" autoPict="0" r:id="rId5">
            <anchor moveWithCells="1">
              <from>
                <xdr:col>8</xdr:col>
                <xdr:colOff>152400</xdr:colOff>
                <xdr:row>12</xdr:row>
                <xdr:rowOff>9525</xdr:rowOff>
              </from>
              <to>
                <xdr:col>14</xdr:col>
                <xdr:colOff>95250</xdr:colOff>
                <xdr:row>15</xdr:row>
                <xdr:rowOff>66675</xdr:rowOff>
              </to>
            </anchor>
          </objectPr>
        </oleObject>
      </mc:Choice>
      <mc:Fallback>
        <oleObject progId="MSPhotoEd.3" shapeId="1360"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76</v>
      </c>
    </row>
    <row r="3" spans="1:2" x14ac:dyDescent="0.2">
      <c r="A3" s="140" t="s">
        <v>77</v>
      </c>
      <c r="B3" s="141" t="s">
        <v>78</v>
      </c>
    </row>
    <row r="5" spans="1:2" x14ac:dyDescent="0.2">
      <c r="A5" s="142" t="s">
        <v>79</v>
      </c>
      <c r="B5" s="141" t="s">
        <v>155</v>
      </c>
    </row>
    <row r="8" spans="1:2" x14ac:dyDescent="0.2">
      <c r="A8" s="143" t="s">
        <v>32</v>
      </c>
      <c r="B8" s="143" t="s">
        <v>80</v>
      </c>
    </row>
    <row r="9" spans="1:2" x14ac:dyDescent="0.2">
      <c r="A9" s="144"/>
      <c r="B9" s="144"/>
    </row>
    <row r="10" spans="1:2" x14ac:dyDescent="0.2">
      <c r="A10" s="144"/>
      <c r="B10" s="141"/>
    </row>
    <row r="11" spans="1:2" x14ac:dyDescent="0.2">
      <c r="A11" s="144"/>
      <c r="B11" s="144"/>
    </row>
    <row r="12" spans="1:2" x14ac:dyDescent="0.2">
      <c r="A12" s="144"/>
      <c r="B12" s="144"/>
    </row>
    <row r="13" spans="1:2" x14ac:dyDescent="0.2">
      <c r="A13" s="144"/>
      <c r="B13" s="144"/>
    </row>
    <row r="14" spans="1:2" x14ac:dyDescent="0.2">
      <c r="A14" s="144"/>
      <c r="B14" s="144"/>
    </row>
    <row r="15" spans="1:2" x14ac:dyDescent="0.2">
      <c r="A15" s="144"/>
      <c r="B15" s="144"/>
    </row>
    <row r="16" spans="1:2" x14ac:dyDescent="0.2">
      <c r="A16" s="144"/>
      <c r="B16" s="144"/>
    </row>
    <row r="17" spans="1:2" x14ac:dyDescent="0.2">
      <c r="A17" s="144"/>
      <c r="B17" s="144"/>
    </row>
    <row r="18" spans="1:2" x14ac:dyDescent="0.2">
      <c r="A18" s="144"/>
      <c r="B18" s="144"/>
    </row>
    <row r="19" spans="1:2" x14ac:dyDescent="0.2">
      <c r="A19" s="144"/>
      <c r="B19" s="144"/>
    </row>
    <row r="20" spans="1:2" x14ac:dyDescent="0.2">
      <c r="A20" s="144"/>
      <c r="B20" s="144"/>
    </row>
    <row r="21" spans="1:2" x14ac:dyDescent="0.2">
      <c r="A21" s="144"/>
      <c r="B21" s="144"/>
    </row>
    <row r="22" spans="1:2" x14ac:dyDescent="0.2">
      <c r="A22" s="144"/>
      <c r="B22" s="144"/>
    </row>
    <row r="23" spans="1:2" x14ac:dyDescent="0.2">
      <c r="A23" s="144"/>
      <c r="B23" s="144"/>
    </row>
    <row r="24" spans="1:2" x14ac:dyDescent="0.2">
      <c r="A24" s="144"/>
      <c r="B24" s="144"/>
    </row>
    <row r="25" spans="1:2" x14ac:dyDescent="0.2">
      <c r="A25" s="144"/>
      <c r="B25" s="144"/>
    </row>
    <row r="26" spans="1:2" x14ac:dyDescent="0.2">
      <c r="A26" s="144"/>
      <c r="B26" s="144"/>
    </row>
    <row r="27" spans="1:2" x14ac:dyDescent="0.2">
      <c r="A27" s="144"/>
      <c r="B27" s="144"/>
    </row>
    <row r="28" spans="1:2" x14ac:dyDescent="0.2">
      <c r="A28" s="144"/>
      <c r="B28" s="144"/>
    </row>
    <row r="29" spans="1:2" x14ac:dyDescent="0.2">
      <c r="A29" s="144"/>
      <c r="B29" s="144"/>
    </row>
    <row r="30" spans="1:2" x14ac:dyDescent="0.2">
      <c r="A30" s="144"/>
      <c r="B30" s="144"/>
    </row>
    <row r="31" spans="1:2" x14ac:dyDescent="0.2">
      <c r="A31" s="144"/>
      <c r="B31" s="144"/>
    </row>
    <row r="32" spans="1:2" x14ac:dyDescent="0.2">
      <c r="A32" s="144"/>
      <c r="B32" s="144"/>
    </row>
    <row r="33" spans="1:2" x14ac:dyDescent="0.2">
      <c r="A33" s="144"/>
      <c r="B33" s="144"/>
    </row>
    <row r="34" spans="1:2" x14ac:dyDescent="0.2">
      <c r="A34" s="144"/>
      <c r="B34" s="144"/>
    </row>
    <row r="35" spans="1:2" x14ac:dyDescent="0.2">
      <c r="A35" s="144"/>
      <c r="B35" s="144"/>
    </row>
    <row r="36" spans="1:2" x14ac:dyDescent="0.2">
      <c r="A36" s="144"/>
      <c r="B36" s="144"/>
    </row>
    <row r="37" spans="1:2" x14ac:dyDescent="0.2">
      <c r="A37" s="144"/>
      <c r="B37" s="144"/>
    </row>
    <row r="38" spans="1:2" x14ac:dyDescent="0.2">
      <c r="A38" s="144"/>
      <c r="B38" s="144"/>
    </row>
    <row r="39" spans="1:2" x14ac:dyDescent="0.2">
      <c r="A39" s="144"/>
      <c r="B39" s="144"/>
    </row>
    <row r="40" spans="1:2" x14ac:dyDescent="0.2">
      <c r="A40" s="144"/>
      <c r="B40" s="144"/>
    </row>
    <row r="41" spans="1:2" x14ac:dyDescent="0.2">
      <c r="A41" s="144"/>
      <c r="B41" s="144"/>
    </row>
    <row r="42" spans="1:2" x14ac:dyDescent="0.2">
      <c r="A42" s="144"/>
      <c r="B42" s="144"/>
    </row>
    <row r="43" spans="1:2" x14ac:dyDescent="0.2">
      <c r="A43" s="144"/>
      <c r="B43" s="144"/>
    </row>
    <row r="44" spans="1:2" x14ac:dyDescent="0.2">
      <c r="A44" s="144"/>
      <c r="B44" s="144"/>
    </row>
    <row r="45" spans="1:2" x14ac:dyDescent="0.2">
      <c r="A45" s="144"/>
      <c r="B45" s="144"/>
    </row>
    <row r="46" spans="1:2" x14ac:dyDescent="0.2">
      <c r="A46" s="144"/>
      <c r="B46" s="144"/>
    </row>
    <row r="47" spans="1:2" x14ac:dyDescent="0.2">
      <c r="A47" s="144"/>
      <c r="B47" s="144"/>
    </row>
    <row r="48" spans="1:2" x14ac:dyDescent="0.2">
      <c r="A48" s="144"/>
      <c r="B48" s="144"/>
    </row>
    <row r="49" spans="1:2" x14ac:dyDescent="0.2">
      <c r="A49" s="144"/>
      <c r="B49" s="144"/>
    </row>
    <row r="50" spans="1:2" x14ac:dyDescent="0.2">
      <c r="A50" s="144"/>
      <c r="B50" s="144"/>
    </row>
    <row r="51" spans="1:2" x14ac:dyDescent="0.2">
      <c r="A51" s="144"/>
      <c r="B51" s="144"/>
    </row>
    <row r="52" spans="1:2" x14ac:dyDescent="0.2">
      <c r="A52" s="144"/>
      <c r="B52" s="144"/>
    </row>
    <row r="53" spans="1:2" x14ac:dyDescent="0.2">
      <c r="A53" s="144"/>
      <c r="B53" s="144"/>
    </row>
    <row r="54" spans="1:2" x14ac:dyDescent="0.2">
      <c r="A54" s="144"/>
      <c r="B54" s="144"/>
    </row>
    <row r="55" spans="1:2" x14ac:dyDescent="0.2">
      <c r="A55" s="144"/>
      <c r="B55" s="144"/>
    </row>
    <row r="56" spans="1:2" x14ac:dyDescent="0.2">
      <c r="A56" s="144"/>
      <c r="B56" s="144"/>
    </row>
    <row r="57" spans="1:2" x14ac:dyDescent="0.2">
      <c r="A57" s="144"/>
      <c r="B57" s="144"/>
    </row>
    <row r="58" spans="1:2" x14ac:dyDescent="0.2">
      <c r="A58" s="144"/>
      <c r="B58" s="144"/>
    </row>
    <row r="59" spans="1:2" x14ac:dyDescent="0.2">
      <c r="A59" s="144"/>
      <c r="B59" s="144"/>
    </row>
    <row r="60" spans="1:2" x14ac:dyDescent="0.2">
      <c r="A60" s="144"/>
      <c r="B60" s="144"/>
    </row>
    <row r="61" spans="1:2" x14ac:dyDescent="0.2">
      <c r="A61" s="144"/>
      <c r="B61" s="144"/>
    </row>
    <row r="62" spans="1:2" x14ac:dyDescent="0.2">
      <c r="A62" s="144"/>
      <c r="B62" s="144"/>
    </row>
    <row r="63" spans="1:2" x14ac:dyDescent="0.2">
      <c r="A63" s="144"/>
      <c r="B63" s="144"/>
    </row>
    <row r="64" spans="1:2" x14ac:dyDescent="0.2">
      <c r="A64" s="144"/>
      <c r="B64" s="144"/>
    </row>
    <row r="65" spans="1:2" x14ac:dyDescent="0.2">
      <c r="A65" s="144"/>
      <c r="B65" s="144"/>
    </row>
    <row r="66" spans="1:2" x14ac:dyDescent="0.2">
      <c r="A66" s="144"/>
      <c r="B66" s="144"/>
    </row>
    <row r="67" spans="1:2" x14ac:dyDescent="0.2">
      <c r="A67" s="144"/>
      <c r="B67" s="144"/>
    </row>
    <row r="68" spans="1:2" x14ac:dyDescent="0.2">
      <c r="A68" s="144"/>
      <c r="B68" s="144"/>
    </row>
    <row r="69" spans="1:2" x14ac:dyDescent="0.2">
      <c r="A69" s="144"/>
      <c r="B69" s="144"/>
    </row>
    <row r="70" spans="1:2" x14ac:dyDescent="0.2">
      <c r="A70" s="144"/>
      <c r="B70" s="144"/>
    </row>
    <row r="71" spans="1:2" x14ac:dyDescent="0.2">
      <c r="A71" s="144"/>
      <c r="B71" s="144"/>
    </row>
    <row r="72" spans="1:2" x14ac:dyDescent="0.2">
      <c r="A72" s="144"/>
      <c r="B72" s="144"/>
    </row>
    <row r="73" spans="1:2" x14ac:dyDescent="0.2">
      <c r="A73" s="144"/>
      <c r="B73" s="144"/>
    </row>
    <row r="74" spans="1:2" x14ac:dyDescent="0.2">
      <c r="A74" s="144"/>
      <c r="B74" s="144"/>
    </row>
    <row r="75" spans="1:2" x14ac:dyDescent="0.2">
      <c r="A75" s="144"/>
      <c r="B75" s="144"/>
    </row>
    <row r="76" spans="1:2" x14ac:dyDescent="0.2">
      <c r="A76" s="144"/>
      <c r="B76" s="144"/>
    </row>
  </sheetData>
  <phoneticPr fontId="0" type="noConversion"/>
  <hyperlinks>
    <hyperlink ref="B3" r:id="rId1" xr:uid="{00000000-0004-0000-0300-000000000000}"/>
    <hyperlink ref="B5" r:id="rId2" xr:uid="{00000000-0004-0000-0300-000001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67"/>
  <sheetViews>
    <sheetView workbookViewId="0">
      <selection activeCell="D1" sqref="D1"/>
    </sheetView>
  </sheetViews>
  <sheetFormatPr defaultRowHeight="12.75" x14ac:dyDescent="0.2"/>
  <cols>
    <col min="1" max="1" width="13.28515625" style="101" customWidth="1"/>
    <col min="2" max="2" width="54.28515625" customWidth="1"/>
    <col min="3" max="3" width="52.140625" customWidth="1"/>
  </cols>
  <sheetData>
    <row r="1" spans="1:3" x14ac:dyDescent="0.2">
      <c r="A1" s="99" t="s">
        <v>0</v>
      </c>
      <c r="B1" s="99"/>
      <c r="C1" s="99"/>
    </row>
    <row r="2" spans="1:3" x14ac:dyDescent="0.2">
      <c r="A2" s="100" t="s">
        <v>1</v>
      </c>
      <c r="B2" s="100" t="s">
        <v>45</v>
      </c>
      <c r="C2" s="100" t="s">
        <v>24</v>
      </c>
    </row>
    <row r="3" spans="1:3" x14ac:dyDescent="0.2">
      <c r="B3" s="180" t="s">
        <v>83</v>
      </c>
    </row>
    <row r="4" spans="1:3" x14ac:dyDescent="0.2">
      <c r="A4" s="164" t="s">
        <v>2</v>
      </c>
    </row>
    <row r="5" spans="1:3" x14ac:dyDescent="0.2">
      <c r="A5" s="161">
        <v>39520</v>
      </c>
      <c r="B5" s="161" t="s">
        <v>97</v>
      </c>
    </row>
    <row r="6" spans="1:3" x14ac:dyDescent="0.2">
      <c r="A6" s="161">
        <v>39520</v>
      </c>
      <c r="B6" s="162" t="s">
        <v>98</v>
      </c>
    </row>
    <row r="7" spans="1:3" x14ac:dyDescent="0.2">
      <c r="A7" s="101">
        <v>41353</v>
      </c>
      <c r="B7" s="160" t="s">
        <v>143</v>
      </c>
      <c r="C7" s="160"/>
    </row>
    <row r="8" spans="1:3" x14ac:dyDescent="0.2">
      <c r="A8" s="101">
        <v>41353</v>
      </c>
      <c r="B8" s="101" t="s">
        <v>97</v>
      </c>
      <c r="C8" s="160" t="s">
        <v>146</v>
      </c>
    </row>
    <row r="9" spans="1:3" x14ac:dyDescent="0.2">
      <c r="A9" s="101">
        <v>41353</v>
      </c>
      <c r="B9" s="160" t="s">
        <v>126</v>
      </c>
      <c r="C9" s="160"/>
    </row>
    <row r="10" spans="1:3" x14ac:dyDescent="0.2">
      <c r="A10" s="101">
        <v>41353</v>
      </c>
      <c r="B10" s="160" t="s">
        <v>125</v>
      </c>
      <c r="C10" s="160"/>
    </row>
    <row r="11" spans="1:3" x14ac:dyDescent="0.2">
      <c r="A11" s="101">
        <v>41353</v>
      </c>
      <c r="B11" s="160" t="s">
        <v>109</v>
      </c>
      <c r="C11" s="160" t="s">
        <v>147</v>
      </c>
    </row>
    <row r="12" spans="1:3" x14ac:dyDescent="0.2">
      <c r="A12" s="101">
        <v>41353</v>
      </c>
      <c r="B12" s="160" t="s">
        <v>141</v>
      </c>
      <c r="C12" s="160"/>
    </row>
    <row r="13" spans="1:3" x14ac:dyDescent="0.2">
      <c r="A13" s="101">
        <v>41353</v>
      </c>
      <c r="B13" s="160" t="s">
        <v>145</v>
      </c>
      <c r="C13" s="160"/>
    </row>
    <row r="14" spans="1:3" x14ac:dyDescent="0.2">
      <c r="A14" s="101">
        <v>41353</v>
      </c>
      <c r="B14" s="160" t="s">
        <v>142</v>
      </c>
      <c r="C14" s="160"/>
    </row>
    <row r="15" spans="1:3" x14ac:dyDescent="0.2">
      <c r="A15" s="101">
        <v>41353</v>
      </c>
      <c r="B15" s="160" t="s">
        <v>130</v>
      </c>
      <c r="C15" s="160"/>
    </row>
    <row r="16" spans="1:3" x14ac:dyDescent="0.2">
      <c r="A16" s="101">
        <v>41353</v>
      </c>
      <c r="B16" s="160" t="s">
        <v>129</v>
      </c>
      <c r="C16" s="160"/>
    </row>
    <row r="17" spans="1:3" x14ac:dyDescent="0.2">
      <c r="A17" s="101">
        <v>41353</v>
      </c>
      <c r="B17" s="160" t="s">
        <v>131</v>
      </c>
      <c r="C17" s="160"/>
    </row>
    <row r="18" spans="1:3" x14ac:dyDescent="0.2">
      <c r="A18" s="101">
        <v>41353</v>
      </c>
      <c r="B18" s="160" t="s">
        <v>132</v>
      </c>
      <c r="C18" s="160"/>
    </row>
    <row r="19" spans="1:3" x14ac:dyDescent="0.2">
      <c r="A19" s="101">
        <v>41353</v>
      </c>
      <c r="B19" s="160" t="s">
        <v>127</v>
      </c>
      <c r="C19" s="160"/>
    </row>
    <row r="20" spans="1:3" x14ac:dyDescent="0.2">
      <c r="A20" s="101">
        <v>41353</v>
      </c>
      <c r="B20" s="160" t="s">
        <v>128</v>
      </c>
      <c r="C20" s="160" t="s">
        <v>148</v>
      </c>
    </row>
    <row r="21" spans="1:3" x14ac:dyDescent="0.2">
      <c r="A21" s="101">
        <v>41353</v>
      </c>
      <c r="B21" s="160" t="s">
        <v>124</v>
      </c>
      <c r="C21" s="160"/>
    </row>
    <row r="22" spans="1:3" x14ac:dyDescent="0.2">
      <c r="A22" s="101">
        <v>41353</v>
      </c>
      <c r="B22" s="160" t="s">
        <v>117</v>
      </c>
      <c r="C22" s="160" t="s">
        <v>149</v>
      </c>
    </row>
    <row r="23" spans="1:3" x14ac:dyDescent="0.2">
      <c r="A23" s="101">
        <v>41353</v>
      </c>
      <c r="B23" s="160" t="s">
        <v>117</v>
      </c>
      <c r="C23" s="160" t="s">
        <v>151</v>
      </c>
    </row>
    <row r="24" spans="1:3" x14ac:dyDescent="0.2">
      <c r="A24" s="101">
        <v>41353</v>
      </c>
      <c r="B24" s="160" t="s">
        <v>117</v>
      </c>
      <c r="C24" s="160" t="s">
        <v>150</v>
      </c>
    </row>
    <row r="25" spans="1:3" x14ac:dyDescent="0.2">
      <c r="A25" s="101">
        <v>41353</v>
      </c>
      <c r="B25" s="160" t="s">
        <v>117</v>
      </c>
      <c r="C25" s="160" t="s">
        <v>140</v>
      </c>
    </row>
    <row r="26" spans="1:3" s="180" customFormat="1" x14ac:dyDescent="0.2">
      <c r="A26" s="161">
        <v>42094</v>
      </c>
      <c r="B26" s="180" t="s">
        <v>125</v>
      </c>
      <c r="C26" s="180" t="s">
        <v>152</v>
      </c>
    </row>
    <row r="27" spans="1:3" s="180" customFormat="1" x14ac:dyDescent="0.2">
      <c r="A27" s="161">
        <v>42094</v>
      </c>
      <c r="B27" s="180" t="s">
        <v>141</v>
      </c>
      <c r="C27" s="180" t="s">
        <v>153</v>
      </c>
    </row>
    <row r="28" spans="1:3" s="180" customFormat="1" x14ac:dyDescent="0.2">
      <c r="A28" s="161">
        <v>42094</v>
      </c>
      <c r="B28" s="180" t="s">
        <v>141</v>
      </c>
      <c r="C28" s="180" t="s">
        <v>154</v>
      </c>
    </row>
    <row r="29" spans="1:3" x14ac:dyDescent="0.2">
      <c r="A29" s="161">
        <v>42094</v>
      </c>
      <c r="B29" s="180" t="s">
        <v>145</v>
      </c>
      <c r="C29" s="180" t="s">
        <v>153</v>
      </c>
    </row>
    <row r="30" spans="1:3" s="180" customFormat="1" ht="25.5" x14ac:dyDescent="0.2">
      <c r="A30" s="189">
        <v>43262</v>
      </c>
      <c r="B30" s="190" t="s">
        <v>169</v>
      </c>
      <c r="C30" s="191" t="s">
        <v>172</v>
      </c>
    </row>
    <row r="31" spans="1:3" s="180" customFormat="1" ht="25.5" customHeight="1" x14ac:dyDescent="0.2">
      <c r="A31" s="189">
        <v>43262</v>
      </c>
      <c r="B31" s="190" t="s">
        <v>169</v>
      </c>
      <c r="C31" s="191" t="s">
        <v>171</v>
      </c>
    </row>
    <row r="32" spans="1:3" s="192" customFormat="1" x14ac:dyDescent="0.2">
      <c r="A32" s="101">
        <v>43262</v>
      </c>
      <c r="B32" s="160" t="s">
        <v>144</v>
      </c>
      <c r="C32" s="160" t="s">
        <v>165</v>
      </c>
    </row>
    <row r="33" spans="1:3" s="180" customFormat="1" ht="25.5" x14ac:dyDescent="0.2">
      <c r="A33" s="189">
        <v>43262</v>
      </c>
      <c r="B33" s="190" t="s">
        <v>166</v>
      </c>
      <c r="C33" s="191" t="s">
        <v>167</v>
      </c>
    </row>
    <row r="34" spans="1:3" s="192" customFormat="1" ht="25.5" x14ac:dyDescent="0.2">
      <c r="A34" s="189">
        <v>43262</v>
      </c>
      <c r="B34" s="190" t="s">
        <v>166</v>
      </c>
      <c r="C34" s="191" t="s">
        <v>173</v>
      </c>
    </row>
    <row r="35" spans="1:3" s="192" customFormat="1" x14ac:dyDescent="0.2">
      <c r="A35" s="101">
        <v>43262</v>
      </c>
      <c r="B35" s="190" t="s">
        <v>166</v>
      </c>
      <c r="C35" s="160" t="s">
        <v>175</v>
      </c>
    </row>
    <row r="36" spans="1:3" s="192" customFormat="1" x14ac:dyDescent="0.2">
      <c r="A36" s="189">
        <v>43262</v>
      </c>
      <c r="B36" s="190" t="s">
        <v>166</v>
      </c>
      <c r="C36" s="191" t="s">
        <v>174</v>
      </c>
    </row>
    <row r="37" spans="1:3" s="180" customFormat="1" x14ac:dyDescent="0.2">
      <c r="A37" s="161">
        <v>43537</v>
      </c>
      <c r="B37" s="180" t="s">
        <v>125</v>
      </c>
      <c r="C37" s="180" t="s">
        <v>179</v>
      </c>
    </row>
    <row r="38" spans="1:3" s="180" customFormat="1" x14ac:dyDescent="0.2">
      <c r="A38" s="161">
        <v>43537</v>
      </c>
      <c r="B38" s="180" t="s">
        <v>109</v>
      </c>
      <c r="C38" s="180" t="s">
        <v>179</v>
      </c>
    </row>
    <row r="39" spans="1:3" s="180" customFormat="1" x14ac:dyDescent="0.2">
      <c r="A39" s="161">
        <v>43537</v>
      </c>
      <c r="B39" s="180" t="s">
        <v>132</v>
      </c>
      <c r="C39" s="180" t="s">
        <v>181</v>
      </c>
    </row>
    <row r="40" spans="1:3" s="196" customFormat="1" ht="63.75" customHeight="1" x14ac:dyDescent="0.2">
      <c r="A40" s="189">
        <v>44804</v>
      </c>
      <c r="B40" s="190" t="s">
        <v>185</v>
      </c>
      <c r="C40" s="191" t="s">
        <v>186</v>
      </c>
    </row>
    <row r="41" spans="1:3" s="196" customFormat="1" ht="76.5" customHeight="1" x14ac:dyDescent="0.2">
      <c r="A41" s="189">
        <v>44804</v>
      </c>
      <c r="B41" s="190" t="s">
        <v>169</v>
      </c>
      <c r="C41" s="191" t="s">
        <v>184</v>
      </c>
    </row>
    <row r="42" spans="1:3" s="190" customFormat="1" ht="51" x14ac:dyDescent="0.2">
      <c r="A42" s="189">
        <v>44804</v>
      </c>
      <c r="B42" s="190" t="s">
        <v>187</v>
      </c>
      <c r="C42" s="191" t="s">
        <v>191</v>
      </c>
    </row>
    <row r="43" spans="1:3" s="190" customFormat="1" ht="25.5" x14ac:dyDescent="0.2">
      <c r="A43" s="189">
        <v>44804</v>
      </c>
      <c r="B43" s="190" t="s">
        <v>144</v>
      </c>
      <c r="C43" s="191" t="s">
        <v>192</v>
      </c>
    </row>
    <row r="44" spans="1:3" s="190" customFormat="1" x14ac:dyDescent="0.2">
      <c r="A44" s="189">
        <v>44804</v>
      </c>
      <c r="B44" s="190" t="s">
        <v>166</v>
      </c>
      <c r="C44" s="191" t="s">
        <v>193</v>
      </c>
    </row>
    <row r="45" spans="1:3" x14ac:dyDescent="0.2">
      <c r="B45" s="160"/>
      <c r="C45" s="160"/>
    </row>
    <row r="46" spans="1:3" x14ac:dyDescent="0.2">
      <c r="A46" s="163"/>
      <c r="B46" s="160"/>
      <c r="C46" s="160"/>
    </row>
    <row r="47" spans="1:3" x14ac:dyDescent="0.2">
      <c r="A47" s="163"/>
      <c r="B47" s="160"/>
      <c r="C47" s="160"/>
    </row>
    <row r="48" spans="1:3" x14ac:dyDescent="0.2">
      <c r="B48" s="160"/>
      <c r="C48" s="160"/>
    </row>
    <row r="49" spans="1:3" x14ac:dyDescent="0.2">
      <c r="B49" s="160"/>
      <c r="C49" s="160"/>
    </row>
    <row r="50" spans="1:3" x14ac:dyDescent="0.2">
      <c r="A50" s="164" t="s">
        <v>3</v>
      </c>
    </row>
    <row r="51" spans="1:3" x14ac:dyDescent="0.2">
      <c r="A51" s="161">
        <v>39520</v>
      </c>
      <c r="B51" s="161" t="s">
        <v>120</v>
      </c>
      <c r="C51" t="s">
        <v>121</v>
      </c>
    </row>
    <row r="52" spans="1:3" x14ac:dyDescent="0.2">
      <c r="A52" s="101">
        <v>41353</v>
      </c>
      <c r="B52" s="163" t="s">
        <v>119</v>
      </c>
      <c r="C52" s="160" t="s">
        <v>96</v>
      </c>
    </row>
    <row r="53" spans="1:3" x14ac:dyDescent="0.2">
      <c r="A53" s="163">
        <v>41353</v>
      </c>
      <c r="B53" s="160" t="s">
        <v>98</v>
      </c>
      <c r="C53" s="160" t="s">
        <v>93</v>
      </c>
    </row>
    <row r="54" spans="1:3" x14ac:dyDescent="0.2">
      <c r="A54" s="163">
        <v>41353</v>
      </c>
      <c r="B54" s="160" t="s">
        <v>94</v>
      </c>
      <c r="C54" s="160" t="s">
        <v>122</v>
      </c>
    </row>
    <row r="55" spans="1:3" s="192" customFormat="1" ht="25.5" x14ac:dyDescent="0.2">
      <c r="A55" s="193">
        <v>43262</v>
      </c>
      <c r="B55" s="192" t="s">
        <v>144</v>
      </c>
      <c r="C55" s="194" t="s">
        <v>176</v>
      </c>
    </row>
    <row r="56" spans="1:3" s="190" customFormat="1" x14ac:dyDescent="0.2">
      <c r="A56" s="189">
        <v>43291</v>
      </c>
      <c r="B56" s="190" t="s">
        <v>177</v>
      </c>
      <c r="C56" s="191" t="s">
        <v>178</v>
      </c>
    </row>
    <row r="57" spans="1:3" s="180" customFormat="1" x14ac:dyDescent="0.2">
      <c r="A57" s="161">
        <v>43537</v>
      </c>
      <c r="B57" s="180" t="s">
        <v>109</v>
      </c>
      <c r="C57" s="180" t="s">
        <v>180</v>
      </c>
    </row>
    <row r="58" spans="1:3" s="180" customFormat="1" x14ac:dyDescent="0.2">
      <c r="A58" s="161">
        <v>43537</v>
      </c>
      <c r="B58" s="180" t="s">
        <v>170</v>
      </c>
    </row>
    <row r="59" spans="1:3" s="180" customFormat="1" x14ac:dyDescent="0.2">
      <c r="A59" s="161">
        <v>43537</v>
      </c>
      <c r="B59" s="180" t="s">
        <v>123</v>
      </c>
    </row>
    <row r="60" spans="1:3" s="190" customFormat="1" ht="25.5" x14ac:dyDescent="0.2">
      <c r="A60" s="189">
        <v>44804</v>
      </c>
      <c r="B60" s="190" t="s">
        <v>187</v>
      </c>
      <c r="C60" s="191" t="s">
        <v>182</v>
      </c>
    </row>
    <row r="61" spans="1:3" s="190" customFormat="1" ht="76.5" x14ac:dyDescent="0.2">
      <c r="A61" s="189">
        <v>44804</v>
      </c>
      <c r="B61" s="190" t="s">
        <v>169</v>
      </c>
      <c r="C61" s="191" t="s">
        <v>190</v>
      </c>
    </row>
    <row r="62" spans="1:3" s="190" customFormat="1" ht="114.75" x14ac:dyDescent="0.2">
      <c r="A62" s="189">
        <v>44804</v>
      </c>
      <c r="B62" s="190" t="s">
        <v>144</v>
      </c>
      <c r="C62" s="191" t="s">
        <v>188</v>
      </c>
    </row>
    <row r="63" spans="1:3" x14ac:dyDescent="0.2">
      <c r="A63" s="102"/>
    </row>
    <row r="64" spans="1:3" x14ac:dyDescent="0.2">
      <c r="A64" s="102"/>
    </row>
    <row r="65" spans="1:3" x14ac:dyDescent="0.2">
      <c r="A65" s="102"/>
    </row>
    <row r="66" spans="1:3" x14ac:dyDescent="0.2">
      <c r="A66" s="164" t="s">
        <v>194</v>
      </c>
    </row>
    <row r="67" spans="1:3" s="192" customFormat="1" ht="12.75" customHeight="1" x14ac:dyDescent="0.2">
      <c r="A67" s="193">
        <v>45562</v>
      </c>
      <c r="B67" s="197" t="s">
        <v>166</v>
      </c>
      <c r="C67" s="198" t="s">
        <v>195</v>
      </c>
    </row>
  </sheetData>
  <phoneticPr fontId="0" type="noConversion"/>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2026-01-09T13:43:49Z</cp:lastPrinted>
  <dcterms:created xsi:type="dcterms:W3CDTF">1998-06-02T12:05:01Z</dcterms:created>
  <dcterms:modified xsi:type="dcterms:W3CDTF">2026-01-09T13:44:37Z</dcterms:modified>
</cp:coreProperties>
</file>