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ThisWorkbook"/>
  <mc:AlternateContent xmlns:mc="http://schemas.openxmlformats.org/markup-compatibility/2006">
    <mc:Choice Requires="x15">
      <x15ac:absPath xmlns:x15ac="http://schemas.microsoft.com/office/spreadsheetml/2010/11/ac" url="O:\Departments\Marketing\TRAILBLAZER\2026\Jan\Pricelists\Excel\"/>
    </mc:Choice>
  </mc:AlternateContent>
  <xr:revisionPtr revIDLastSave="0" documentId="8_{11796C73-1D3B-4D00-BF27-A2DEAAD254A6}" xr6:coauthVersionLast="47" xr6:coauthVersionMax="47" xr10:uidLastSave="{00000000-0000-0000-0000-000000000000}"/>
  <bookViews>
    <workbookView xWindow="-120" yWindow="-120" windowWidth="29040" windowHeight="17640" activeTab="2" xr2:uid="{00000000-000D-0000-FFFF-FFFF00000000}"/>
  </bookViews>
  <sheets>
    <sheet name="Instructions" sheetId="5" r:id="rId1"/>
    <sheet name="Index" sheetId="4" r:id="rId2"/>
    <sheet name="Price List" sheetId="1" r:id="rId3"/>
    <sheet name="Websites" sheetId="6" r:id="rId4"/>
    <sheet name="Changes" sheetId="3" r:id="rId5"/>
  </sheets>
  <definedNames>
    <definedName name="Cost">'Price List'!#REF!</definedName>
    <definedName name="Customer">'Price List'!$W$13:$X$294</definedName>
    <definedName name="Customer_Cost">'Price List'!$Z$13:$AG$294</definedName>
    <definedName name="Customer_List">'Price List'!$C$13:$T$294</definedName>
    <definedName name="Group">Instructions!$B$38:$H$44</definedName>
    <definedName name="Header">'Price List'!$13:$20</definedName>
    <definedName name="Index">Index!$A$1:$K$52</definedName>
    <definedName name="Price_Calculation">'Price List'!#REF!</definedName>
    <definedName name="Price_Change">'Price List'!#REF!</definedName>
    <definedName name="Price_List">'Price List'!$C$13:$T$294</definedName>
    <definedName name="_xlnm.Print_Area" localSheetId="4">Changes!$A$1:$C$16</definedName>
    <definedName name="_xlnm.Print_Area" localSheetId="1">Index!$A$1:$K$52</definedName>
    <definedName name="_xlnm.Print_Area" localSheetId="2">'Price List'!$C$13:$T$294</definedName>
    <definedName name="_xlnm.Print_Titles" localSheetId="2">'Price List'!$C:$N,'Price List'!$13:$20</definedName>
    <definedName name="Purchasing_Cost">'Price List'!#REF!</definedName>
    <definedName name="Round">'Price List'!$D$298:$E$307</definedName>
    <definedName name="Suggested">Instructions!$H$55</definedName>
  </definedNames>
  <calcPr calcId="181029"/>
</workbook>
</file>

<file path=xl/calcChain.xml><?xml version="1.0" encoding="utf-8"?>
<calcChain xmlns="http://schemas.openxmlformats.org/spreadsheetml/2006/main">
  <c r="AM285" i="1" l="1"/>
  <c r="AL285" i="1"/>
  <c r="AK285" i="1"/>
  <c r="W285" i="1"/>
  <c r="AB285" i="1" s="1"/>
  <c r="U285" i="1"/>
  <c r="AM275" i="1"/>
  <c r="AL275" i="1"/>
  <c r="AK275" i="1"/>
  <c r="W275" i="1"/>
  <c r="AB275" i="1" s="1"/>
  <c r="U275" i="1"/>
  <c r="AM271" i="1"/>
  <c r="AL271" i="1"/>
  <c r="AK271" i="1"/>
  <c r="W271" i="1"/>
  <c r="AB271" i="1" s="1"/>
  <c r="U271" i="1"/>
  <c r="AM267" i="1"/>
  <c r="AL267" i="1"/>
  <c r="AK267" i="1"/>
  <c r="W267" i="1"/>
  <c r="AB267" i="1" s="1"/>
  <c r="U267" i="1"/>
  <c r="AM257" i="1"/>
  <c r="AL257" i="1"/>
  <c r="AK257" i="1"/>
  <c r="W257" i="1"/>
  <c r="AB257" i="1" s="1"/>
  <c r="U257" i="1"/>
  <c r="AM238" i="1"/>
  <c r="AL238" i="1"/>
  <c r="AK238" i="1"/>
  <c r="W238" i="1"/>
  <c r="AB238" i="1" s="1"/>
  <c r="U238" i="1"/>
  <c r="AM216" i="1"/>
  <c r="AL216" i="1"/>
  <c r="AK216" i="1"/>
  <c r="W216" i="1"/>
  <c r="AB216" i="1" s="1"/>
  <c r="U216" i="1"/>
  <c r="AM201" i="1"/>
  <c r="AL201" i="1"/>
  <c r="AK201" i="1"/>
  <c r="W201" i="1"/>
  <c r="AB201" i="1" s="1"/>
  <c r="U201" i="1"/>
  <c r="AM263" i="1" l="1"/>
  <c r="AL263" i="1"/>
  <c r="AK263" i="1"/>
  <c r="W263" i="1"/>
  <c r="AB263" i="1" s="1"/>
  <c r="U263" i="1"/>
  <c r="U236" i="1"/>
  <c r="W236" i="1"/>
  <c r="AB236" i="1" s="1"/>
  <c r="AK236" i="1"/>
  <c r="AL236" i="1"/>
  <c r="AM236" i="1"/>
  <c r="AM242" i="1"/>
  <c r="AL242" i="1"/>
  <c r="AK242" i="1"/>
  <c r="W242" i="1"/>
  <c r="AB242" i="1" s="1"/>
  <c r="U242" i="1"/>
  <c r="U232" i="1"/>
  <c r="W232" i="1"/>
  <c r="AB232" i="1" s="1"/>
  <c r="AK232" i="1"/>
  <c r="AL232" i="1"/>
  <c r="AM232" i="1"/>
  <c r="AM230" i="1"/>
  <c r="AL230" i="1"/>
  <c r="AK230" i="1"/>
  <c r="W230" i="1"/>
  <c r="AB230" i="1" s="1"/>
  <c r="U230" i="1"/>
  <c r="AM229" i="1"/>
  <c r="AL229" i="1"/>
  <c r="AK229" i="1"/>
  <c r="W229" i="1"/>
  <c r="AB229" i="1" s="1"/>
  <c r="U229" i="1"/>
  <c r="AM177" i="1"/>
  <c r="AL177" i="1"/>
  <c r="AK177" i="1"/>
  <c r="W177" i="1"/>
  <c r="AB177" i="1" s="1"/>
  <c r="U177" i="1"/>
  <c r="AM169" i="1"/>
  <c r="AL169" i="1"/>
  <c r="AK169" i="1"/>
  <c r="W169" i="1"/>
  <c r="AB169" i="1" s="1"/>
  <c r="U169" i="1"/>
  <c r="AM161" i="1"/>
  <c r="AL161" i="1"/>
  <c r="AK161" i="1"/>
  <c r="W161" i="1"/>
  <c r="AB161" i="1" s="1"/>
  <c r="U161" i="1"/>
  <c r="AM149" i="1"/>
  <c r="AL149" i="1"/>
  <c r="AK149" i="1"/>
  <c r="W149" i="1"/>
  <c r="AB149" i="1" s="1"/>
  <c r="U149" i="1"/>
  <c r="AM155" i="1"/>
  <c r="AL155" i="1"/>
  <c r="AK155" i="1"/>
  <c r="W155" i="1"/>
  <c r="AB155" i="1" s="1"/>
  <c r="U155" i="1"/>
  <c r="AM171" i="1"/>
  <c r="AL171" i="1"/>
  <c r="AK171" i="1"/>
  <c r="W171" i="1"/>
  <c r="AB171" i="1" s="1"/>
  <c r="U171" i="1"/>
  <c r="AM163" i="1"/>
  <c r="AL163" i="1"/>
  <c r="AK163" i="1"/>
  <c r="W163" i="1"/>
  <c r="AB163" i="1" s="1"/>
  <c r="U163" i="1"/>
  <c r="AM151" i="1"/>
  <c r="AL151" i="1"/>
  <c r="AK151" i="1"/>
  <c r="W151" i="1"/>
  <c r="AB151" i="1" s="1"/>
  <c r="U151" i="1"/>
  <c r="AM175" i="1"/>
  <c r="AL175" i="1"/>
  <c r="AK175" i="1"/>
  <c r="W175" i="1"/>
  <c r="AB175" i="1" s="1"/>
  <c r="U175" i="1"/>
  <c r="AM167" i="1"/>
  <c r="AL167" i="1"/>
  <c r="AK167" i="1"/>
  <c r="W167" i="1"/>
  <c r="AB167" i="1" s="1"/>
  <c r="U167" i="1"/>
  <c r="AM159" i="1"/>
  <c r="AL159" i="1"/>
  <c r="AK159" i="1"/>
  <c r="W159" i="1"/>
  <c r="AB159" i="1" s="1"/>
  <c r="U159" i="1"/>
  <c r="AM179" i="1"/>
  <c r="AL179" i="1"/>
  <c r="AK179" i="1"/>
  <c r="W179" i="1"/>
  <c r="AB179" i="1" s="1"/>
  <c r="U179" i="1"/>
  <c r="AM185" i="1" l="1"/>
  <c r="AL185" i="1"/>
  <c r="AK185" i="1"/>
  <c r="W185" i="1"/>
  <c r="AB185" i="1" s="1"/>
  <c r="U185" i="1"/>
  <c r="AM184" i="1"/>
  <c r="AL184" i="1"/>
  <c r="AK184" i="1"/>
  <c r="W184" i="1"/>
  <c r="AB184" i="1" s="1"/>
  <c r="U184" i="1"/>
  <c r="AM183" i="1"/>
  <c r="AL183" i="1"/>
  <c r="AK183" i="1"/>
  <c r="W183" i="1"/>
  <c r="AB183" i="1" s="1"/>
  <c r="U183" i="1"/>
  <c r="AM147" i="1"/>
  <c r="AL147" i="1"/>
  <c r="AK147" i="1"/>
  <c r="W147" i="1"/>
  <c r="AB147" i="1" s="1"/>
  <c r="U147" i="1"/>
  <c r="AM199" i="1"/>
  <c r="AL199" i="1"/>
  <c r="AK199" i="1"/>
  <c r="W199" i="1"/>
  <c r="AB199" i="1" s="1"/>
  <c r="U199" i="1"/>
  <c r="AM214" i="1"/>
  <c r="AL214" i="1"/>
  <c r="AK214" i="1"/>
  <c r="W214" i="1"/>
  <c r="AB214" i="1" s="1"/>
  <c r="U214" i="1"/>
  <c r="AM255" i="1"/>
  <c r="AL255" i="1"/>
  <c r="AK255" i="1"/>
  <c r="W255" i="1"/>
  <c r="AB255" i="1" s="1"/>
  <c r="U255" i="1"/>
  <c r="AM223" i="1"/>
  <c r="AL223" i="1"/>
  <c r="AK223" i="1"/>
  <c r="W223" i="1"/>
  <c r="AB223" i="1" s="1"/>
  <c r="U223" i="1"/>
  <c r="AM234" i="1"/>
  <c r="AL234" i="1"/>
  <c r="AK234" i="1"/>
  <c r="W234" i="1"/>
  <c r="AB234" i="1" s="1"/>
  <c r="U234" i="1"/>
  <c r="AM197" i="1"/>
  <c r="AL197" i="1"/>
  <c r="AK197" i="1"/>
  <c r="W197" i="1"/>
  <c r="AB197" i="1" s="1"/>
  <c r="U197" i="1"/>
  <c r="AM212" i="1"/>
  <c r="AL212" i="1"/>
  <c r="AK212" i="1"/>
  <c r="W212" i="1"/>
  <c r="AB212" i="1" s="1"/>
  <c r="U212" i="1"/>
  <c r="AM253" i="1"/>
  <c r="AL253" i="1"/>
  <c r="AK253" i="1"/>
  <c r="W253" i="1"/>
  <c r="AB253" i="1" s="1"/>
  <c r="U253" i="1"/>
  <c r="AM195" i="1"/>
  <c r="AL195" i="1"/>
  <c r="AK195" i="1"/>
  <c r="W195" i="1"/>
  <c r="AB195" i="1" s="1"/>
  <c r="U195" i="1"/>
  <c r="AM210" i="1"/>
  <c r="AL210" i="1"/>
  <c r="AK210" i="1"/>
  <c r="W210" i="1"/>
  <c r="AB210" i="1" s="1"/>
  <c r="U210" i="1"/>
  <c r="AM251" i="1"/>
  <c r="AL251" i="1"/>
  <c r="AK251" i="1"/>
  <c r="W251" i="1"/>
  <c r="AB251" i="1" s="1"/>
  <c r="U251" i="1"/>
  <c r="AM208" i="1"/>
  <c r="AL208" i="1"/>
  <c r="AK208" i="1"/>
  <c r="W208" i="1"/>
  <c r="AB208" i="1" s="1"/>
  <c r="U208" i="1"/>
  <c r="AM249" i="1"/>
  <c r="AL249" i="1"/>
  <c r="AK249" i="1"/>
  <c r="W249" i="1"/>
  <c r="AB249" i="1" s="1"/>
  <c r="U249" i="1"/>
  <c r="AM221" i="1"/>
  <c r="AL221" i="1"/>
  <c r="AK221" i="1"/>
  <c r="W221" i="1"/>
  <c r="AB221" i="1" s="1"/>
  <c r="U221" i="1"/>
  <c r="AM220" i="1"/>
  <c r="AL220" i="1"/>
  <c r="AK220" i="1"/>
  <c r="W220" i="1"/>
  <c r="AB220" i="1" s="1"/>
  <c r="U220" i="1"/>
  <c r="AM193" i="1"/>
  <c r="AL193" i="1"/>
  <c r="AK193" i="1"/>
  <c r="W193" i="1"/>
  <c r="AB193" i="1" s="1"/>
  <c r="U193" i="1"/>
  <c r="AM207" i="1"/>
  <c r="AL207" i="1"/>
  <c r="AK207" i="1"/>
  <c r="W207" i="1"/>
  <c r="AB207" i="1" s="1"/>
  <c r="U207" i="1"/>
  <c r="AM248" i="1"/>
  <c r="AL248" i="1"/>
  <c r="AK248" i="1"/>
  <c r="W248" i="1"/>
  <c r="AB248" i="1" s="1"/>
  <c r="U248" i="1"/>
  <c r="AM228" i="1"/>
  <c r="AL228" i="1"/>
  <c r="AK228" i="1"/>
  <c r="W228" i="1"/>
  <c r="AB228" i="1" s="1"/>
  <c r="U228" i="1"/>
  <c r="AM192" i="1"/>
  <c r="AL192" i="1"/>
  <c r="AK192" i="1"/>
  <c r="W192" i="1"/>
  <c r="AB192" i="1" s="1"/>
  <c r="U192" i="1"/>
  <c r="AM206" i="1"/>
  <c r="AL206" i="1"/>
  <c r="AK206" i="1"/>
  <c r="W206" i="1"/>
  <c r="AB206" i="1" s="1"/>
  <c r="U206" i="1"/>
  <c r="AM247" i="1"/>
  <c r="AL247" i="1"/>
  <c r="AK247" i="1"/>
  <c r="W247" i="1"/>
  <c r="AB247" i="1" s="1"/>
  <c r="U247" i="1"/>
  <c r="AM227" i="1"/>
  <c r="AL227" i="1"/>
  <c r="AK227" i="1"/>
  <c r="W227" i="1"/>
  <c r="AB227" i="1" s="1"/>
  <c r="U227" i="1"/>
  <c r="AM191" i="1"/>
  <c r="AL191" i="1"/>
  <c r="AK191" i="1"/>
  <c r="W191" i="1"/>
  <c r="AB191" i="1" s="1"/>
  <c r="U191" i="1"/>
  <c r="AM205" i="1"/>
  <c r="AL205" i="1"/>
  <c r="AK205" i="1"/>
  <c r="W205" i="1"/>
  <c r="AB205" i="1" s="1"/>
  <c r="U205" i="1"/>
  <c r="AM246" i="1"/>
  <c r="AL246" i="1"/>
  <c r="AK246" i="1"/>
  <c r="W246" i="1"/>
  <c r="AB246" i="1" s="1"/>
  <c r="U246" i="1"/>
  <c r="AM139" i="1" l="1"/>
  <c r="AL139" i="1"/>
  <c r="AK139" i="1"/>
  <c r="W139" i="1"/>
  <c r="AB139" i="1" s="1"/>
  <c r="U139" i="1"/>
  <c r="AM138" i="1"/>
  <c r="AL138" i="1"/>
  <c r="AK138" i="1"/>
  <c r="W138" i="1"/>
  <c r="AB138" i="1" s="1"/>
  <c r="U138" i="1"/>
  <c r="AM134" i="1"/>
  <c r="AL134" i="1"/>
  <c r="AK134" i="1"/>
  <c r="W134" i="1"/>
  <c r="AB134" i="1" s="1"/>
  <c r="U134" i="1"/>
  <c r="AM133" i="1"/>
  <c r="AL133" i="1"/>
  <c r="AK133" i="1"/>
  <c r="W133" i="1"/>
  <c r="AB133" i="1" s="1"/>
  <c r="U133" i="1"/>
  <c r="S285" i="1" l="1"/>
  <c r="X285" i="1"/>
  <c r="AC285" i="1" s="1"/>
  <c r="AJ285" i="1" s="1"/>
  <c r="AG285" i="1" s="1"/>
  <c r="AD285" i="1" s="1"/>
  <c r="S275" i="1"/>
  <c r="X275" i="1"/>
  <c r="AC275" i="1" s="1"/>
  <c r="AJ275" i="1" s="1"/>
  <c r="AG275" i="1" s="1"/>
  <c r="AD275" i="1" s="1"/>
  <c r="S271" i="1"/>
  <c r="X271" i="1"/>
  <c r="AC271" i="1" s="1"/>
  <c r="AJ271" i="1" s="1"/>
  <c r="AG271" i="1" s="1"/>
  <c r="AD271" i="1" s="1"/>
  <c r="S267" i="1"/>
  <c r="X267" i="1"/>
  <c r="AC267" i="1" s="1"/>
  <c r="AJ267" i="1" s="1"/>
  <c r="AG267" i="1" s="1"/>
  <c r="AD267" i="1" s="1"/>
  <c r="X257" i="1"/>
  <c r="AC257" i="1" s="1"/>
  <c r="AJ257" i="1" s="1"/>
  <c r="AG257" i="1" s="1"/>
  <c r="AD257" i="1" s="1"/>
  <c r="S257" i="1"/>
  <c r="S238" i="1"/>
  <c r="X238" i="1"/>
  <c r="AC238" i="1" s="1"/>
  <c r="AJ238" i="1" s="1"/>
  <c r="AG238" i="1" s="1"/>
  <c r="AD238" i="1" s="1"/>
  <c r="S216" i="1"/>
  <c r="X216" i="1"/>
  <c r="AC216" i="1" s="1"/>
  <c r="AJ216" i="1" s="1"/>
  <c r="AG216" i="1" s="1"/>
  <c r="AD216" i="1" s="1"/>
  <c r="S201" i="1"/>
  <c r="X201" i="1"/>
  <c r="AC201" i="1" s="1"/>
  <c r="AJ201" i="1" s="1"/>
  <c r="AG201" i="1" s="1"/>
  <c r="AD201" i="1" s="1"/>
  <c r="AM124" i="1"/>
  <c r="AL124" i="1"/>
  <c r="AK124" i="1"/>
  <c r="W124" i="1"/>
  <c r="AB124" i="1" s="1"/>
  <c r="U124" i="1"/>
  <c r="AM123" i="1"/>
  <c r="AL123" i="1"/>
  <c r="AK123" i="1"/>
  <c r="W123" i="1"/>
  <c r="AB123" i="1" s="1"/>
  <c r="U123" i="1"/>
  <c r="AM120" i="1"/>
  <c r="AL120" i="1"/>
  <c r="AK120" i="1"/>
  <c r="W120" i="1"/>
  <c r="AB120" i="1" s="1"/>
  <c r="U120" i="1"/>
  <c r="AM119" i="1"/>
  <c r="AL119" i="1"/>
  <c r="AK119" i="1"/>
  <c r="W119" i="1"/>
  <c r="AB119" i="1" s="1"/>
  <c r="U119" i="1"/>
  <c r="AM118" i="1"/>
  <c r="AL118" i="1"/>
  <c r="AK118" i="1"/>
  <c r="W118" i="1"/>
  <c r="AB118" i="1" s="1"/>
  <c r="U118" i="1"/>
  <c r="AM117" i="1"/>
  <c r="AL117" i="1"/>
  <c r="AK117" i="1"/>
  <c r="W117" i="1"/>
  <c r="AB117" i="1" s="1"/>
  <c r="U117" i="1"/>
  <c r="AM114" i="1"/>
  <c r="AL114" i="1"/>
  <c r="AK114" i="1"/>
  <c r="W114" i="1"/>
  <c r="AB114" i="1" s="1"/>
  <c r="U114" i="1"/>
  <c r="AM113" i="1"/>
  <c r="AL113" i="1"/>
  <c r="AK113" i="1"/>
  <c r="W113" i="1"/>
  <c r="AB113" i="1" s="1"/>
  <c r="U113" i="1"/>
  <c r="AM112" i="1"/>
  <c r="AL112" i="1"/>
  <c r="AK112" i="1"/>
  <c r="W112" i="1"/>
  <c r="AB112" i="1" s="1"/>
  <c r="U112" i="1"/>
  <c r="AM111" i="1"/>
  <c r="AL111" i="1"/>
  <c r="AK111" i="1"/>
  <c r="W111" i="1"/>
  <c r="AB111" i="1" s="1"/>
  <c r="U111" i="1"/>
  <c r="AM108" i="1"/>
  <c r="AL108" i="1"/>
  <c r="AK108" i="1"/>
  <c r="W108" i="1"/>
  <c r="AB108" i="1" s="1"/>
  <c r="U108" i="1"/>
  <c r="AM107" i="1"/>
  <c r="AL107" i="1"/>
  <c r="AK107" i="1"/>
  <c r="W107" i="1"/>
  <c r="AB107" i="1" s="1"/>
  <c r="U107" i="1"/>
  <c r="AM106" i="1"/>
  <c r="AL106" i="1"/>
  <c r="AK106" i="1"/>
  <c r="W106" i="1"/>
  <c r="AB106" i="1" s="1"/>
  <c r="U106" i="1"/>
  <c r="AM105" i="1"/>
  <c r="AL105" i="1"/>
  <c r="AK105" i="1"/>
  <c r="W105" i="1"/>
  <c r="AB105" i="1" s="1"/>
  <c r="U105" i="1"/>
  <c r="AM104" i="1"/>
  <c r="AL104" i="1"/>
  <c r="AK104" i="1"/>
  <c r="W104" i="1"/>
  <c r="AB104" i="1" s="1"/>
  <c r="U104" i="1"/>
  <c r="AM103" i="1"/>
  <c r="AL103" i="1"/>
  <c r="AK103" i="1"/>
  <c r="W103" i="1"/>
  <c r="AB103" i="1" s="1"/>
  <c r="U103" i="1"/>
  <c r="AM94" i="1"/>
  <c r="AL94" i="1"/>
  <c r="AK94" i="1"/>
  <c r="W94" i="1"/>
  <c r="AB94" i="1" s="1"/>
  <c r="U94" i="1"/>
  <c r="AM95" i="1"/>
  <c r="AL95" i="1"/>
  <c r="AK95" i="1"/>
  <c r="W95" i="1"/>
  <c r="AB95" i="1" s="1"/>
  <c r="U95" i="1"/>
  <c r="AM91" i="1"/>
  <c r="AL91" i="1"/>
  <c r="AK91" i="1"/>
  <c r="W91" i="1"/>
  <c r="AB91" i="1" s="1"/>
  <c r="U91" i="1"/>
  <c r="AM90" i="1"/>
  <c r="AL90" i="1"/>
  <c r="AK90" i="1"/>
  <c r="W90" i="1"/>
  <c r="AB90" i="1" s="1"/>
  <c r="U90" i="1"/>
  <c r="AM89" i="1"/>
  <c r="AL89" i="1"/>
  <c r="AK89" i="1"/>
  <c r="W89" i="1"/>
  <c r="AB89" i="1" s="1"/>
  <c r="U89" i="1"/>
  <c r="AM88" i="1"/>
  <c r="AL88" i="1"/>
  <c r="AK88" i="1"/>
  <c r="W88" i="1"/>
  <c r="AB88" i="1" s="1"/>
  <c r="U88" i="1"/>
  <c r="AM78" i="1"/>
  <c r="AL78" i="1"/>
  <c r="AK78" i="1"/>
  <c r="W78" i="1"/>
  <c r="AB78" i="1" s="1"/>
  <c r="U78" i="1"/>
  <c r="AM85" i="1"/>
  <c r="AL85" i="1"/>
  <c r="AK85" i="1"/>
  <c r="W85" i="1"/>
  <c r="AB85" i="1" s="1"/>
  <c r="U85" i="1"/>
  <c r="AM84" i="1"/>
  <c r="AL84" i="1"/>
  <c r="AK84" i="1"/>
  <c r="W84" i="1"/>
  <c r="AB84" i="1" s="1"/>
  <c r="U84" i="1"/>
  <c r="AM83" i="1"/>
  <c r="AL83" i="1"/>
  <c r="AK83" i="1"/>
  <c r="W83" i="1"/>
  <c r="AB83" i="1" s="1"/>
  <c r="U83" i="1"/>
  <c r="AM82" i="1"/>
  <c r="AL82" i="1"/>
  <c r="AK82" i="1"/>
  <c r="W82" i="1"/>
  <c r="AB82" i="1" s="1"/>
  <c r="U82" i="1"/>
  <c r="AM79" i="1"/>
  <c r="AL79" i="1"/>
  <c r="AK79" i="1"/>
  <c r="W79" i="1"/>
  <c r="AB79" i="1" s="1"/>
  <c r="U79" i="1"/>
  <c r="AM77" i="1"/>
  <c r="AL77" i="1"/>
  <c r="AK77" i="1"/>
  <c r="W77" i="1"/>
  <c r="AB77" i="1" s="1"/>
  <c r="U77" i="1"/>
  <c r="AM76" i="1"/>
  <c r="AL76" i="1"/>
  <c r="AK76" i="1"/>
  <c r="W76" i="1"/>
  <c r="AB76" i="1" s="1"/>
  <c r="U76" i="1"/>
  <c r="AM75" i="1"/>
  <c r="AL75" i="1"/>
  <c r="AK75" i="1"/>
  <c r="W75" i="1"/>
  <c r="AB75" i="1" s="1"/>
  <c r="U75" i="1"/>
  <c r="AM74" i="1"/>
  <c r="AL74" i="1"/>
  <c r="AK74" i="1"/>
  <c r="W74" i="1"/>
  <c r="AB74" i="1" s="1"/>
  <c r="U74" i="1"/>
  <c r="AM67" i="1"/>
  <c r="AL67" i="1"/>
  <c r="AK67" i="1"/>
  <c r="W67" i="1"/>
  <c r="AB67" i="1" s="1"/>
  <c r="U67" i="1"/>
  <c r="AM66" i="1"/>
  <c r="AL66" i="1"/>
  <c r="AK66" i="1"/>
  <c r="W66" i="1"/>
  <c r="AB66" i="1" s="1"/>
  <c r="U66" i="1"/>
  <c r="S263" i="1" l="1"/>
  <c r="X263" i="1"/>
  <c r="AC263" i="1" s="1"/>
  <c r="AJ263" i="1" s="1"/>
  <c r="AG263" i="1" s="1"/>
  <c r="AD263" i="1" s="1"/>
  <c r="X236" i="1"/>
  <c r="AC236" i="1" s="1"/>
  <c r="AJ236" i="1" s="1"/>
  <c r="AG236" i="1" s="1"/>
  <c r="AD236" i="1" s="1"/>
  <c r="S236" i="1"/>
  <c r="S242" i="1"/>
  <c r="X242" i="1"/>
  <c r="AC242" i="1" s="1"/>
  <c r="AJ242" i="1" s="1"/>
  <c r="AG242" i="1" s="1"/>
  <c r="AD242" i="1" s="1"/>
  <c r="X232" i="1"/>
  <c r="AC232" i="1" s="1"/>
  <c r="AJ232" i="1" s="1"/>
  <c r="AG232" i="1" s="1"/>
  <c r="AD232" i="1" s="1"/>
  <c r="S232" i="1"/>
  <c r="AM59" i="1"/>
  <c r="AL59" i="1"/>
  <c r="AK59" i="1"/>
  <c r="W59" i="1"/>
  <c r="AB59" i="1" s="1"/>
  <c r="U59" i="1"/>
  <c r="AM58" i="1"/>
  <c r="AL58" i="1"/>
  <c r="AK58" i="1"/>
  <c r="W58" i="1"/>
  <c r="AB58" i="1" s="1"/>
  <c r="U58" i="1"/>
  <c r="AM54" i="1" l="1"/>
  <c r="AL54" i="1"/>
  <c r="AK54" i="1"/>
  <c r="W54" i="1"/>
  <c r="AB54" i="1" s="1"/>
  <c r="U54" i="1"/>
  <c r="AM53" i="1"/>
  <c r="AL53" i="1"/>
  <c r="AK53" i="1"/>
  <c r="W53" i="1"/>
  <c r="AB53" i="1" s="1"/>
  <c r="U53" i="1"/>
  <c r="AM47" i="1"/>
  <c r="AL47" i="1"/>
  <c r="AK47" i="1"/>
  <c r="W47" i="1"/>
  <c r="AB47" i="1" s="1"/>
  <c r="U47" i="1"/>
  <c r="AM46" i="1"/>
  <c r="AL46" i="1"/>
  <c r="AK46" i="1"/>
  <c r="W46" i="1"/>
  <c r="AB46" i="1" s="1"/>
  <c r="U46" i="1"/>
  <c r="AM45" i="1"/>
  <c r="AL45" i="1"/>
  <c r="AK45" i="1"/>
  <c r="W45" i="1"/>
  <c r="AB45" i="1" s="1"/>
  <c r="U45" i="1"/>
  <c r="AM44" i="1"/>
  <c r="AL44" i="1"/>
  <c r="AK44" i="1"/>
  <c r="W44" i="1"/>
  <c r="AB44" i="1" s="1"/>
  <c r="U44" i="1"/>
  <c r="AM42" i="1"/>
  <c r="AL42" i="1"/>
  <c r="AK42" i="1"/>
  <c r="W42" i="1"/>
  <c r="AB42" i="1" s="1"/>
  <c r="U42" i="1"/>
  <c r="AM41" i="1"/>
  <c r="AL41" i="1"/>
  <c r="AK41" i="1"/>
  <c r="W41" i="1"/>
  <c r="AB41" i="1" s="1"/>
  <c r="U41" i="1"/>
  <c r="AM40" i="1"/>
  <c r="AL40" i="1"/>
  <c r="AK40" i="1"/>
  <c r="W40" i="1"/>
  <c r="AB40" i="1" s="1"/>
  <c r="U40" i="1"/>
  <c r="AM39" i="1"/>
  <c r="AL39" i="1"/>
  <c r="AK39" i="1"/>
  <c r="W39" i="1"/>
  <c r="AB39" i="1" s="1"/>
  <c r="U39" i="1"/>
  <c r="AM35" i="1"/>
  <c r="AL35" i="1"/>
  <c r="AK35" i="1"/>
  <c r="W35" i="1"/>
  <c r="AB35" i="1" s="1"/>
  <c r="U35" i="1"/>
  <c r="AM34" i="1"/>
  <c r="AL34" i="1"/>
  <c r="AK34" i="1"/>
  <c r="W34" i="1"/>
  <c r="AB34" i="1" s="1"/>
  <c r="U34" i="1"/>
  <c r="AM33" i="1"/>
  <c r="AL33" i="1"/>
  <c r="AK33" i="1"/>
  <c r="W33" i="1"/>
  <c r="AB33" i="1" s="1"/>
  <c r="U33" i="1"/>
  <c r="AM32" i="1"/>
  <c r="AL32" i="1"/>
  <c r="AK32" i="1"/>
  <c r="W32" i="1"/>
  <c r="AB32" i="1" s="1"/>
  <c r="U32" i="1"/>
  <c r="AM30" i="1"/>
  <c r="AL30" i="1"/>
  <c r="AK30" i="1"/>
  <c r="W30" i="1"/>
  <c r="AB30" i="1" s="1"/>
  <c r="U30" i="1"/>
  <c r="AM29" i="1"/>
  <c r="AL29" i="1"/>
  <c r="AK29" i="1"/>
  <c r="W29" i="1"/>
  <c r="AB29" i="1" s="1"/>
  <c r="U29" i="1"/>
  <c r="AM28" i="1"/>
  <c r="AL28" i="1"/>
  <c r="AK28" i="1"/>
  <c r="W28" i="1"/>
  <c r="AB28" i="1" s="1"/>
  <c r="U28" i="1"/>
  <c r="AM27" i="1"/>
  <c r="AL27" i="1"/>
  <c r="AK27" i="1"/>
  <c r="W27" i="1"/>
  <c r="AB27" i="1" s="1"/>
  <c r="U27" i="1"/>
  <c r="F3" i="4" l="1"/>
  <c r="A6" i="4"/>
  <c r="B22" i="5"/>
  <c r="U1" i="1"/>
  <c r="W1" i="1"/>
  <c r="AB1" i="1" s="1"/>
  <c r="AK1" i="1"/>
  <c r="AL1" i="1"/>
  <c r="AM1" i="1"/>
  <c r="U2" i="1"/>
  <c r="W2" i="1"/>
  <c r="AB2" i="1" s="1"/>
  <c r="AK2" i="1"/>
  <c r="AL2" i="1"/>
  <c r="AM2" i="1"/>
  <c r="U3" i="1"/>
  <c r="W3" i="1"/>
  <c r="AB3" i="1" s="1"/>
  <c r="AK3" i="1"/>
  <c r="AL3" i="1"/>
  <c r="AM3" i="1"/>
  <c r="U4" i="1"/>
  <c r="W4" i="1"/>
  <c r="AB4" i="1" s="1"/>
  <c r="AK4" i="1"/>
  <c r="AL4" i="1"/>
  <c r="AM4" i="1"/>
  <c r="U5" i="1"/>
  <c r="W5" i="1"/>
  <c r="AB5" i="1" s="1"/>
  <c r="AK5" i="1"/>
  <c r="AL5" i="1"/>
  <c r="AM5" i="1"/>
  <c r="U6" i="1"/>
  <c r="W6" i="1"/>
  <c r="AB6" i="1" s="1"/>
  <c r="AK6" i="1"/>
  <c r="AL6" i="1"/>
  <c r="AM6" i="1"/>
  <c r="U7" i="1"/>
  <c r="W7" i="1"/>
  <c r="AB7" i="1" s="1"/>
  <c r="AK7" i="1"/>
  <c r="AL7" i="1"/>
  <c r="AM7" i="1"/>
  <c r="S11" i="1"/>
  <c r="S18" i="1" s="1"/>
  <c r="O13" i="1"/>
  <c r="T14" i="1"/>
  <c r="AE14" i="1"/>
  <c r="N15" i="1"/>
  <c r="C16" i="1"/>
  <c r="AG16" i="1"/>
  <c r="U18" i="1"/>
  <c r="AB18" i="1"/>
  <c r="AC18" i="1"/>
  <c r="AD18" i="1"/>
  <c r="AE18" i="1"/>
  <c r="AF18" i="1"/>
  <c r="AG18" i="1"/>
  <c r="AJ18" i="1"/>
  <c r="AK18" i="1"/>
  <c r="AL18" i="1"/>
  <c r="AM18" i="1"/>
  <c r="X161" i="1" l="1"/>
  <c r="AC161" i="1" s="1"/>
  <c r="AJ161" i="1" s="1"/>
  <c r="AG161" i="1" s="1"/>
  <c r="AD161" i="1" s="1"/>
  <c r="S161" i="1"/>
  <c r="X169" i="1"/>
  <c r="AC169" i="1" s="1"/>
  <c r="AJ169" i="1" s="1"/>
  <c r="AG169" i="1" s="1"/>
  <c r="AD169" i="1" s="1"/>
  <c r="S169" i="1"/>
  <c r="X149" i="1"/>
  <c r="AC149" i="1" s="1"/>
  <c r="AJ149" i="1" s="1"/>
  <c r="AG149" i="1" s="1"/>
  <c r="AD149" i="1" s="1"/>
  <c r="S149" i="1"/>
  <c r="X177" i="1"/>
  <c r="AC177" i="1" s="1"/>
  <c r="AJ177" i="1" s="1"/>
  <c r="AG177" i="1" s="1"/>
  <c r="AD177" i="1" s="1"/>
  <c r="S177" i="1"/>
  <c r="S155" i="1"/>
  <c r="X155" i="1"/>
  <c r="AC155" i="1" s="1"/>
  <c r="AJ155" i="1" s="1"/>
  <c r="AG155" i="1" s="1"/>
  <c r="AD155" i="1" s="1"/>
  <c r="X184" i="1"/>
  <c r="AC184" i="1" s="1"/>
  <c r="AJ184" i="1" s="1"/>
  <c r="AG184" i="1" s="1"/>
  <c r="AD184" i="1" s="1"/>
  <c r="X147" i="1"/>
  <c r="AC147" i="1" s="1"/>
  <c r="AJ147" i="1" s="1"/>
  <c r="AG147" i="1" s="1"/>
  <c r="AD147" i="1" s="1"/>
  <c r="X179" i="1"/>
  <c r="AC179" i="1" s="1"/>
  <c r="AJ179" i="1" s="1"/>
  <c r="AG179" i="1" s="1"/>
  <c r="AD179" i="1" s="1"/>
  <c r="S183" i="1"/>
  <c r="X185" i="1"/>
  <c r="AC185" i="1" s="1"/>
  <c r="AJ185" i="1" s="1"/>
  <c r="AG185" i="1" s="1"/>
  <c r="AD185" i="1" s="1"/>
  <c r="X42" i="1"/>
  <c r="AC42" i="1" s="1"/>
  <c r="AJ42" i="1" s="1"/>
  <c r="AG42" i="1" s="1"/>
  <c r="AD42" i="1" s="1"/>
  <c r="S27" i="1"/>
  <c r="X33" i="1"/>
  <c r="AC33" i="1" s="1"/>
  <c r="AJ33" i="1" s="1"/>
  <c r="AG33" i="1" s="1"/>
  <c r="AD33" i="1" s="1"/>
  <c r="S54" i="1"/>
  <c r="S124" i="1"/>
  <c r="X89" i="1"/>
  <c r="AC89" i="1" s="1"/>
  <c r="AJ89" i="1" s="1"/>
  <c r="AG89" i="1" s="1"/>
  <c r="AD89" i="1" s="1"/>
  <c r="S112" i="1"/>
  <c r="X79" i="1"/>
  <c r="AC79" i="1" s="1"/>
  <c r="AJ79" i="1" s="1"/>
  <c r="AG79" i="1" s="1"/>
  <c r="AD79" i="1" s="1"/>
  <c r="S103" i="1"/>
  <c r="X119" i="1"/>
  <c r="AC119" i="1" s="1"/>
  <c r="AJ119" i="1" s="1"/>
  <c r="AG119" i="1" s="1"/>
  <c r="AD119" i="1" s="1"/>
  <c r="X28" i="1"/>
  <c r="AC28" i="1" s="1"/>
  <c r="AJ28" i="1" s="1"/>
  <c r="AG28" i="1" s="1"/>
  <c r="AD28" i="1" s="1"/>
  <c r="S34" i="1"/>
  <c r="S35" i="1"/>
  <c r="S47" i="1"/>
  <c r="S75" i="1"/>
  <c r="X91" i="1"/>
  <c r="AC91" i="1" s="1"/>
  <c r="AJ91" i="1" s="1"/>
  <c r="AG91" i="1" s="1"/>
  <c r="AD91" i="1" s="1"/>
  <c r="S114" i="1"/>
  <c r="S83" i="1"/>
  <c r="S105" i="1"/>
  <c r="X139" i="1"/>
  <c r="AC139" i="1" s="1"/>
  <c r="AJ139" i="1" s="1"/>
  <c r="AG139" i="1" s="1"/>
  <c r="AD139" i="1" s="1"/>
  <c r="S40" i="1"/>
  <c r="X77" i="1"/>
  <c r="AC77" i="1" s="1"/>
  <c r="AJ77" i="1" s="1"/>
  <c r="AG77" i="1" s="1"/>
  <c r="AD77" i="1" s="1"/>
  <c r="S94" i="1"/>
  <c r="X118" i="1"/>
  <c r="AC118" i="1" s="1"/>
  <c r="AJ118" i="1" s="1"/>
  <c r="AG118" i="1" s="1"/>
  <c r="AD118" i="1" s="1"/>
  <c r="X85" i="1"/>
  <c r="AC85" i="1" s="1"/>
  <c r="AJ85" i="1" s="1"/>
  <c r="AG85" i="1" s="1"/>
  <c r="AD85" i="1" s="1"/>
  <c r="X107" i="1"/>
  <c r="AC107" i="1" s="1"/>
  <c r="AJ107" i="1" s="1"/>
  <c r="AG107" i="1" s="1"/>
  <c r="AD107" i="1" s="1"/>
  <c r="X133" i="1"/>
  <c r="AC133" i="1" s="1"/>
  <c r="AJ133" i="1" s="1"/>
  <c r="AG133" i="1" s="1"/>
  <c r="AD133" i="1" s="1"/>
  <c r="S39" i="1"/>
  <c r="X30" i="1"/>
  <c r="AC30" i="1" s="1"/>
  <c r="AJ30" i="1" s="1"/>
  <c r="AG30" i="1" s="1"/>
  <c r="AD30" i="1" s="1"/>
  <c r="X45" i="1"/>
  <c r="AC45" i="1" s="1"/>
  <c r="AJ45" i="1" s="1"/>
  <c r="AG45" i="1" s="1"/>
  <c r="AD45" i="1" s="1"/>
  <c r="X41" i="1"/>
  <c r="AC41" i="1" s="1"/>
  <c r="AJ41" i="1" s="1"/>
  <c r="AG41" i="1" s="1"/>
  <c r="AD41" i="1" s="1"/>
  <c r="S58" i="1"/>
  <c r="S66" i="1"/>
  <c r="S82" i="1"/>
  <c r="X104" i="1"/>
  <c r="AC104" i="1" s="1"/>
  <c r="AJ104" i="1" s="1"/>
  <c r="AG104" i="1" s="1"/>
  <c r="AD104" i="1" s="1"/>
  <c r="S120" i="1"/>
  <c r="X88" i="1"/>
  <c r="AC88" i="1" s="1"/>
  <c r="AJ88" i="1" s="1"/>
  <c r="AG88" i="1" s="1"/>
  <c r="AD88" i="1" s="1"/>
  <c r="S111" i="1"/>
  <c r="X138" i="1"/>
  <c r="AC138" i="1" s="1"/>
  <c r="AJ138" i="1" s="1"/>
  <c r="AG138" i="1" s="1"/>
  <c r="AD138" i="1" s="1"/>
  <c r="X44" i="1"/>
  <c r="AC44" i="1" s="1"/>
  <c r="AJ44" i="1" s="1"/>
  <c r="AG44" i="1" s="1"/>
  <c r="AD44" i="1" s="1"/>
  <c r="X123" i="1"/>
  <c r="AC123" i="1" s="1"/>
  <c r="AJ123" i="1" s="1"/>
  <c r="AG123" i="1" s="1"/>
  <c r="AD123" i="1" s="1"/>
  <c r="X106" i="1"/>
  <c r="AC106" i="1" s="1"/>
  <c r="AJ106" i="1" s="1"/>
  <c r="AG106" i="1" s="1"/>
  <c r="AD106" i="1" s="1"/>
  <c r="S90" i="1"/>
  <c r="X113" i="1"/>
  <c r="AC113" i="1" s="1"/>
  <c r="AJ113" i="1" s="1"/>
  <c r="AG113" i="1" s="1"/>
  <c r="AD113" i="1" s="1"/>
  <c r="S134" i="1"/>
  <c r="X53" i="1"/>
  <c r="AC53" i="1" s="1"/>
  <c r="AJ53" i="1" s="1"/>
  <c r="AG53" i="1" s="1"/>
  <c r="AD53" i="1" s="1"/>
  <c r="S29" i="1"/>
  <c r="S84" i="1"/>
  <c r="X74" i="1"/>
  <c r="AC74" i="1" s="1"/>
  <c r="AJ74" i="1" s="1"/>
  <c r="AG74" i="1" s="1"/>
  <c r="AD74" i="1" s="1"/>
  <c r="X59" i="1"/>
  <c r="AC59" i="1" s="1"/>
  <c r="AJ59" i="1" s="1"/>
  <c r="AG59" i="1" s="1"/>
  <c r="AD59" i="1" s="1"/>
  <c r="X46" i="1"/>
  <c r="AC46" i="1" s="1"/>
  <c r="AJ46" i="1" s="1"/>
  <c r="AG46" i="1" s="1"/>
  <c r="AD46" i="1" s="1"/>
  <c r="X32" i="1"/>
  <c r="AC32" i="1" s="1"/>
  <c r="AJ32" i="1" s="1"/>
  <c r="AG32" i="1" s="1"/>
  <c r="AD32" i="1" s="1"/>
  <c r="S67" i="1"/>
  <c r="S78" i="1"/>
  <c r="S108" i="1"/>
  <c r="X76" i="1"/>
  <c r="AC76" i="1" s="1"/>
  <c r="AJ76" i="1" s="1"/>
  <c r="AG76" i="1" s="1"/>
  <c r="AD76" i="1" s="1"/>
  <c r="S95" i="1"/>
  <c r="X117" i="1"/>
  <c r="AC117" i="1" s="1"/>
  <c r="AJ117" i="1" s="1"/>
  <c r="AG117" i="1" s="1"/>
  <c r="AD117" i="1" s="1"/>
  <c r="S179" i="1" l="1"/>
  <c r="S175" i="1"/>
  <c r="X175" i="1"/>
  <c r="AC175" i="1" s="1"/>
  <c r="AJ175" i="1" s="1"/>
  <c r="AG175" i="1" s="1"/>
  <c r="AD175" i="1" s="1"/>
  <c r="S171" i="1"/>
  <c r="X171" i="1"/>
  <c r="AC171" i="1" s="1"/>
  <c r="AJ171" i="1" s="1"/>
  <c r="AG171" i="1" s="1"/>
  <c r="AD171" i="1" s="1"/>
  <c r="S229" i="1"/>
  <c r="X229" i="1"/>
  <c r="AC229" i="1" s="1"/>
  <c r="AJ229" i="1" s="1"/>
  <c r="AG229" i="1" s="1"/>
  <c r="AD229" i="1" s="1"/>
  <c r="S167" i="1"/>
  <c r="X167" i="1"/>
  <c r="AC167" i="1" s="1"/>
  <c r="AJ167" i="1" s="1"/>
  <c r="AG167" i="1" s="1"/>
  <c r="AD167" i="1" s="1"/>
  <c r="S159" i="1"/>
  <c r="X159" i="1"/>
  <c r="AC159" i="1" s="1"/>
  <c r="AJ159" i="1" s="1"/>
  <c r="AG159" i="1" s="1"/>
  <c r="AD159" i="1" s="1"/>
  <c r="S163" i="1"/>
  <c r="X163" i="1"/>
  <c r="AC163" i="1" s="1"/>
  <c r="AJ163" i="1" s="1"/>
  <c r="AG163" i="1" s="1"/>
  <c r="AD163" i="1" s="1"/>
  <c r="S184" i="1"/>
  <c r="X151" i="1"/>
  <c r="AC151" i="1" s="1"/>
  <c r="AJ151" i="1" s="1"/>
  <c r="AG151" i="1" s="1"/>
  <c r="AD151" i="1" s="1"/>
  <c r="S151" i="1"/>
  <c r="S230" i="1"/>
  <c r="X230" i="1"/>
  <c r="AC230" i="1" s="1"/>
  <c r="AJ230" i="1" s="1"/>
  <c r="AG230" i="1" s="1"/>
  <c r="AD230" i="1" s="1"/>
  <c r="S147" i="1"/>
  <c r="X54" i="1"/>
  <c r="AC54" i="1" s="1"/>
  <c r="AJ54" i="1" s="1"/>
  <c r="AG54" i="1" s="1"/>
  <c r="AD54" i="1" s="1"/>
  <c r="X47" i="1"/>
  <c r="AC47" i="1" s="1"/>
  <c r="AJ47" i="1" s="1"/>
  <c r="AG47" i="1" s="1"/>
  <c r="AD47" i="1" s="1"/>
  <c r="X27" i="1"/>
  <c r="AC27" i="1" s="1"/>
  <c r="AJ27" i="1" s="1"/>
  <c r="AG27" i="1" s="1"/>
  <c r="AD27" i="1" s="1"/>
  <c r="S185" i="1"/>
  <c r="X183" i="1"/>
  <c r="AC183" i="1" s="1"/>
  <c r="AJ183" i="1" s="1"/>
  <c r="AG183" i="1" s="1"/>
  <c r="AD183" i="1" s="1"/>
  <c r="S77" i="1"/>
  <c r="S28" i="1"/>
  <c r="S79" i="1"/>
  <c r="X124" i="1"/>
  <c r="AC124" i="1" s="1"/>
  <c r="AJ124" i="1" s="1"/>
  <c r="AG124" i="1" s="1"/>
  <c r="AD124" i="1" s="1"/>
  <c r="S33" i="1"/>
  <c r="X40" i="1"/>
  <c r="AC40" i="1" s="1"/>
  <c r="AJ40" i="1" s="1"/>
  <c r="AG40" i="1" s="1"/>
  <c r="AD40" i="1" s="1"/>
  <c r="X75" i="1"/>
  <c r="AC75" i="1" s="1"/>
  <c r="AJ75" i="1" s="1"/>
  <c r="AG75" i="1" s="1"/>
  <c r="AD75" i="1" s="1"/>
  <c r="X112" i="1"/>
  <c r="AC112" i="1" s="1"/>
  <c r="AJ112" i="1" s="1"/>
  <c r="AG112" i="1" s="1"/>
  <c r="AD112" i="1" s="1"/>
  <c r="X103" i="1"/>
  <c r="AC103" i="1" s="1"/>
  <c r="AJ103" i="1" s="1"/>
  <c r="AG103" i="1" s="1"/>
  <c r="AD103" i="1" s="1"/>
  <c r="X227" i="1"/>
  <c r="AC227" i="1" s="1"/>
  <c r="AJ227" i="1" s="1"/>
  <c r="AG227" i="1" s="1"/>
  <c r="AD227" i="1" s="1"/>
  <c r="S227" i="1"/>
  <c r="X206" i="1"/>
  <c r="AC206" i="1" s="1"/>
  <c r="AJ206" i="1" s="1"/>
  <c r="AG206" i="1" s="1"/>
  <c r="AD206" i="1" s="1"/>
  <c r="S206" i="1"/>
  <c r="X223" i="1"/>
  <c r="AC223" i="1" s="1"/>
  <c r="AJ223" i="1" s="1"/>
  <c r="AG223" i="1" s="1"/>
  <c r="AD223" i="1" s="1"/>
  <c r="S223" i="1"/>
  <c r="S249" i="1"/>
  <c r="X249" i="1"/>
  <c r="AC249" i="1" s="1"/>
  <c r="AJ249" i="1" s="1"/>
  <c r="AG249" i="1" s="1"/>
  <c r="AD249" i="1" s="1"/>
  <c r="X246" i="1"/>
  <c r="AC246" i="1" s="1"/>
  <c r="AJ246" i="1" s="1"/>
  <c r="AG246" i="1" s="1"/>
  <c r="AD246" i="1" s="1"/>
  <c r="S246" i="1"/>
  <c r="S214" i="1"/>
  <c r="X214" i="1"/>
  <c r="AC214" i="1" s="1"/>
  <c r="AJ214" i="1" s="1"/>
  <c r="AG214" i="1" s="1"/>
  <c r="AD214" i="1" s="1"/>
  <c r="S253" i="1"/>
  <c r="X253" i="1"/>
  <c r="AC253" i="1" s="1"/>
  <c r="AJ253" i="1" s="1"/>
  <c r="AG253" i="1" s="1"/>
  <c r="AD253" i="1" s="1"/>
  <c r="S193" i="1"/>
  <c r="X193" i="1"/>
  <c r="AC193" i="1" s="1"/>
  <c r="AJ193" i="1" s="1"/>
  <c r="AG193" i="1" s="1"/>
  <c r="AD193" i="1" s="1"/>
  <c r="X251" i="1"/>
  <c r="AC251" i="1" s="1"/>
  <c r="AJ251" i="1" s="1"/>
  <c r="AG251" i="1" s="1"/>
  <c r="AD251" i="1" s="1"/>
  <c r="S251" i="1"/>
  <c r="S205" i="1"/>
  <c r="X205" i="1"/>
  <c r="AC205" i="1" s="1"/>
  <c r="AJ205" i="1" s="1"/>
  <c r="AG205" i="1" s="1"/>
  <c r="AD205" i="1" s="1"/>
  <c r="X207" i="1"/>
  <c r="AC207" i="1" s="1"/>
  <c r="AJ207" i="1" s="1"/>
  <c r="AG207" i="1" s="1"/>
  <c r="AD207" i="1" s="1"/>
  <c r="S207" i="1"/>
  <c r="S212" i="1"/>
  <c r="X212" i="1"/>
  <c r="AC212" i="1" s="1"/>
  <c r="AJ212" i="1" s="1"/>
  <c r="AG212" i="1" s="1"/>
  <c r="AD212" i="1" s="1"/>
  <c r="X255" i="1"/>
  <c r="AC255" i="1" s="1"/>
  <c r="AJ255" i="1" s="1"/>
  <c r="AG255" i="1" s="1"/>
  <c r="AD255" i="1" s="1"/>
  <c r="S255" i="1"/>
  <c r="S199" i="1"/>
  <c r="X199" i="1"/>
  <c r="AC199" i="1" s="1"/>
  <c r="AJ199" i="1" s="1"/>
  <c r="AG199" i="1" s="1"/>
  <c r="AD199" i="1" s="1"/>
  <c r="X192" i="1"/>
  <c r="AC192" i="1" s="1"/>
  <c r="AJ192" i="1" s="1"/>
  <c r="AG192" i="1" s="1"/>
  <c r="AD192" i="1" s="1"/>
  <c r="S192" i="1"/>
  <c r="X197" i="1"/>
  <c r="AC197" i="1" s="1"/>
  <c r="AJ197" i="1" s="1"/>
  <c r="AG197" i="1" s="1"/>
  <c r="AD197" i="1" s="1"/>
  <c r="S197" i="1"/>
  <c r="S210" i="1"/>
  <c r="X210" i="1"/>
  <c r="AC210" i="1" s="1"/>
  <c r="AJ210" i="1" s="1"/>
  <c r="AG210" i="1" s="1"/>
  <c r="AD210" i="1" s="1"/>
  <c r="S191" i="1"/>
  <c r="X191" i="1"/>
  <c r="AC191" i="1" s="1"/>
  <c r="AJ191" i="1" s="1"/>
  <c r="AG191" i="1" s="1"/>
  <c r="AD191" i="1" s="1"/>
  <c r="S234" i="1"/>
  <c r="X234" i="1"/>
  <c r="AC234" i="1" s="1"/>
  <c r="AJ234" i="1" s="1"/>
  <c r="AG234" i="1" s="1"/>
  <c r="AD234" i="1" s="1"/>
  <c r="S248" i="1"/>
  <c r="X248" i="1"/>
  <c r="AC248" i="1" s="1"/>
  <c r="AJ248" i="1" s="1"/>
  <c r="AG248" i="1" s="1"/>
  <c r="AD248" i="1" s="1"/>
  <c r="S228" i="1"/>
  <c r="X228" i="1"/>
  <c r="AC228" i="1" s="1"/>
  <c r="AJ228" i="1" s="1"/>
  <c r="AG228" i="1" s="1"/>
  <c r="AD228" i="1" s="1"/>
  <c r="X220" i="1"/>
  <c r="AC220" i="1" s="1"/>
  <c r="AJ220" i="1" s="1"/>
  <c r="AG220" i="1" s="1"/>
  <c r="AD220" i="1" s="1"/>
  <c r="S220" i="1"/>
  <c r="S208" i="1"/>
  <c r="X208" i="1"/>
  <c r="AC208" i="1" s="1"/>
  <c r="AJ208" i="1" s="1"/>
  <c r="AG208" i="1" s="1"/>
  <c r="AD208" i="1" s="1"/>
  <c r="S195" i="1"/>
  <c r="X195" i="1"/>
  <c r="AC195" i="1" s="1"/>
  <c r="AJ195" i="1" s="1"/>
  <c r="AG195" i="1" s="1"/>
  <c r="AD195" i="1" s="1"/>
  <c r="S221" i="1"/>
  <c r="X221" i="1"/>
  <c r="AC221" i="1" s="1"/>
  <c r="AJ221" i="1" s="1"/>
  <c r="AG221" i="1" s="1"/>
  <c r="AD221" i="1" s="1"/>
  <c r="S247" i="1"/>
  <c r="X247" i="1"/>
  <c r="AC247" i="1" s="1"/>
  <c r="AJ247" i="1" s="1"/>
  <c r="AG247" i="1" s="1"/>
  <c r="AD247" i="1" s="1"/>
  <c r="S91" i="1"/>
  <c r="X29" i="1"/>
  <c r="AC29" i="1" s="1"/>
  <c r="AJ29" i="1" s="1"/>
  <c r="AG29" i="1" s="1"/>
  <c r="AD29" i="1" s="1"/>
  <c r="S139" i="1"/>
  <c r="S117" i="1"/>
  <c r="X83" i="1"/>
  <c r="AC83" i="1" s="1"/>
  <c r="AJ83" i="1" s="1"/>
  <c r="AG83" i="1" s="1"/>
  <c r="AD83" i="1" s="1"/>
  <c r="X90" i="1"/>
  <c r="AC90" i="1" s="1"/>
  <c r="AJ90" i="1" s="1"/>
  <c r="AG90" i="1" s="1"/>
  <c r="AD90" i="1" s="1"/>
  <c r="S85" i="1"/>
  <c r="X111" i="1"/>
  <c r="AC111" i="1" s="1"/>
  <c r="AJ111" i="1" s="1"/>
  <c r="AG111" i="1" s="1"/>
  <c r="AD111" i="1" s="1"/>
  <c r="X120" i="1"/>
  <c r="AC120" i="1" s="1"/>
  <c r="AJ120" i="1" s="1"/>
  <c r="AG120" i="1" s="1"/>
  <c r="AD120" i="1" s="1"/>
  <c r="S41" i="1"/>
  <c r="S113" i="1"/>
  <c r="S118" i="1"/>
  <c r="S88" i="1"/>
  <c r="X105" i="1"/>
  <c r="AC105" i="1" s="1"/>
  <c r="AJ105" i="1" s="1"/>
  <c r="AG105" i="1" s="1"/>
  <c r="AD105" i="1" s="1"/>
  <c r="S106" i="1"/>
  <c r="S119" i="1"/>
  <c r="X84" i="1"/>
  <c r="AC84" i="1" s="1"/>
  <c r="AJ84" i="1" s="1"/>
  <c r="AG84" i="1" s="1"/>
  <c r="AD84" i="1" s="1"/>
  <c r="S107" i="1"/>
  <c r="X34" i="1"/>
  <c r="AC34" i="1" s="1"/>
  <c r="AJ34" i="1" s="1"/>
  <c r="AG34" i="1" s="1"/>
  <c r="AD34" i="1" s="1"/>
  <c r="S89" i="1"/>
  <c r="S53" i="1"/>
  <c r="X58" i="1"/>
  <c r="AC58" i="1" s="1"/>
  <c r="AJ58" i="1" s="1"/>
  <c r="AG58" i="1" s="1"/>
  <c r="AD58" i="1" s="1"/>
  <c r="X114" i="1"/>
  <c r="AC114" i="1" s="1"/>
  <c r="AJ114" i="1" s="1"/>
  <c r="AG114" i="1" s="1"/>
  <c r="AD114" i="1" s="1"/>
  <c r="S30" i="1"/>
  <c r="S104" i="1"/>
  <c r="X67" i="1"/>
  <c r="AC67" i="1" s="1"/>
  <c r="AJ67" i="1" s="1"/>
  <c r="AG67" i="1" s="1"/>
  <c r="AD67" i="1" s="1"/>
  <c r="S59" i="1"/>
  <c r="S45" i="1"/>
  <c r="X39" i="1"/>
  <c r="AC39" i="1" s="1"/>
  <c r="AJ39" i="1" s="1"/>
  <c r="AG39" i="1" s="1"/>
  <c r="AD39" i="1" s="1"/>
  <c r="S44" i="1"/>
  <c r="X78" i="1"/>
  <c r="AC78" i="1" s="1"/>
  <c r="AJ78" i="1" s="1"/>
  <c r="AG78" i="1" s="1"/>
  <c r="AD78" i="1" s="1"/>
  <c r="X95" i="1"/>
  <c r="AC95" i="1" s="1"/>
  <c r="AJ95" i="1" s="1"/>
  <c r="AG95" i="1" s="1"/>
  <c r="AD95" i="1" s="1"/>
  <c r="S42" i="1"/>
  <c r="X134" i="1"/>
  <c r="AC134" i="1" s="1"/>
  <c r="AJ134" i="1" s="1"/>
  <c r="AG134" i="1" s="1"/>
  <c r="AD134" i="1" s="1"/>
  <c r="S74" i="1"/>
  <c r="X35" i="1"/>
  <c r="AC35" i="1" s="1"/>
  <c r="AJ35" i="1" s="1"/>
  <c r="AG35" i="1" s="1"/>
  <c r="AD35" i="1" s="1"/>
  <c r="S123" i="1"/>
  <c r="S46" i="1"/>
  <c r="S138" i="1"/>
  <c r="X66" i="1"/>
  <c r="AC66" i="1" s="1"/>
  <c r="AJ66" i="1" s="1"/>
  <c r="AG66" i="1" s="1"/>
  <c r="AD66" i="1" s="1"/>
  <c r="X94" i="1"/>
  <c r="AC94" i="1" s="1"/>
  <c r="AJ94" i="1" s="1"/>
  <c r="AG94" i="1" s="1"/>
  <c r="AD94" i="1" s="1"/>
  <c r="X108" i="1"/>
  <c r="AC108" i="1" s="1"/>
  <c r="AJ108" i="1" s="1"/>
  <c r="AG108" i="1" s="1"/>
  <c r="AD108" i="1" s="1"/>
  <c r="S133" i="1"/>
  <c r="S76" i="1"/>
  <c r="S32" i="1"/>
  <c r="X82" i="1"/>
  <c r="AC82" i="1" s="1"/>
  <c r="AJ82" i="1" s="1"/>
  <c r="AG82" i="1" s="1"/>
  <c r="AD82" i="1" s="1"/>
  <c r="S4" i="1"/>
  <c r="X4" i="1"/>
  <c r="AC4" i="1" s="1"/>
  <c r="AJ4" i="1" s="1"/>
  <c r="AG4" i="1" s="1"/>
  <c r="AD4" i="1" s="1"/>
  <c r="X5" i="1" l="1"/>
  <c r="AC5" i="1" s="1"/>
  <c r="AJ5" i="1" s="1"/>
  <c r="AG5" i="1" s="1"/>
  <c r="AD5" i="1" s="1"/>
  <c r="S5" i="1"/>
  <c r="S2" i="1"/>
  <c r="X2" i="1"/>
  <c r="AC2" i="1" s="1"/>
  <c r="AJ2" i="1" s="1"/>
  <c r="AG2" i="1" s="1"/>
  <c r="AD2" i="1" s="1"/>
  <c r="S1" i="1"/>
  <c r="X1" i="1"/>
  <c r="AC1" i="1" s="1"/>
  <c r="AJ1" i="1" s="1"/>
  <c r="AG1" i="1" s="1"/>
  <c r="AD1" i="1" s="1"/>
  <c r="S3" i="1"/>
  <c r="X3" i="1"/>
  <c r="AC3" i="1" s="1"/>
  <c r="AJ3" i="1" s="1"/>
  <c r="AG3" i="1" s="1"/>
  <c r="AD3" i="1" s="1"/>
  <c r="X7" i="1"/>
  <c r="AC7" i="1" s="1"/>
  <c r="AJ7" i="1" s="1"/>
  <c r="AG7" i="1" s="1"/>
  <c r="AD7" i="1" s="1"/>
  <c r="S7" i="1"/>
  <c r="S6" i="1" l="1"/>
  <c r="X6" i="1"/>
  <c r="AC6" i="1" s="1"/>
  <c r="AJ6" i="1" s="1"/>
  <c r="AG6" i="1" s="1"/>
  <c r="AD6" i="1" s="1"/>
</calcChain>
</file>

<file path=xl/sharedStrings.xml><?xml version="1.0" encoding="utf-8"?>
<sst xmlns="http://schemas.openxmlformats.org/spreadsheetml/2006/main" count="1317" uniqueCount="249">
  <si>
    <t>Date</t>
  </si>
  <si>
    <t>Announced</t>
  </si>
  <si>
    <t>New Products</t>
  </si>
  <si>
    <t>Discontinued Products</t>
  </si>
  <si>
    <t>Price</t>
  </si>
  <si>
    <t>If you have any questions on how to best use this spreadsheet, please feel free to contact</t>
  </si>
  <si>
    <t>Jim Vogel at (800) 422-6860, ext. 4201 or via e-mail at jimvogel@cctd.com</t>
  </si>
  <si>
    <t>If you want to use Conestoga Tile's list price, leave them blank.</t>
  </si>
  <si>
    <t>Page</t>
  </si>
  <si>
    <t>Sizes &amp; Shapes</t>
  </si>
  <si>
    <t>Cost</t>
  </si>
  <si>
    <t>List Price</t>
  </si>
  <si>
    <t>Stock</t>
  </si>
  <si>
    <t>Net</t>
  </si>
  <si>
    <t>Code</t>
  </si>
  <si>
    <t>U/M</t>
  </si>
  <si>
    <t>Note</t>
  </si>
  <si>
    <t>Disc.</t>
  </si>
  <si>
    <t>Disc</t>
  </si>
  <si>
    <t>Act. Cost</t>
  </si>
  <si>
    <t>Retail Price Calculations</t>
  </si>
  <si>
    <t>Price List</t>
  </si>
  <si>
    <t>Size</t>
  </si>
  <si>
    <t>Shape</t>
  </si>
  <si>
    <t>Description</t>
  </si>
  <si>
    <t>CCTD Effective Date</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</si>
  <si>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</si>
  <si>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</si>
  <si>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</si>
  <si>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</si>
  <si>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</si>
  <si>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</si>
  <si>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</si>
  <si>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</si>
  <si>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</si>
  <si>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</si>
  <si>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</si>
  <si>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</si>
  <si>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</si>
  <si>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</si>
  <si>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</si>
  <si>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Cust. Cost</t>
  </si>
  <si>
    <t>Customer Cost Calculation</t>
  </si>
  <si>
    <t>EA</t>
  </si>
  <si>
    <t>Series</t>
  </si>
  <si>
    <t>Full Carton</t>
  </si>
  <si>
    <t>a</t>
  </si>
  <si>
    <t>Group</t>
  </si>
  <si>
    <t>GP Margin % for</t>
  </si>
  <si>
    <t>Manufacturer</t>
  </si>
  <si>
    <t>Format</t>
  </si>
  <si>
    <t>ABC</t>
  </si>
  <si>
    <t>X</t>
  </si>
  <si>
    <t>$.05 Round Matrix</t>
  </si>
  <si>
    <t>Chg</t>
  </si>
  <si>
    <t>Adj.</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</si>
  <si>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</si>
  <si>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</si>
  <si>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</si>
  <si>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</si>
  <si>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</si>
  <si>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</si>
  <si>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</si>
  <si>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</si>
  <si>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</si>
  <si>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</si>
  <si>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</si>
  <si>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</si>
  <si>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</si>
  <si>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</si>
  <si>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</si>
  <si>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</si>
  <si>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Easy Access Website links</t>
  </si>
  <si>
    <r>
      <t>ConestogaTile's</t>
    </r>
    <r>
      <rPr>
        <sz val="10"/>
        <rFont val="Arial"/>
        <family val="2"/>
      </rPr>
      <t xml:space="preserve"> Website</t>
    </r>
  </si>
  <si>
    <t>www.conestogatile.com</t>
  </si>
  <si>
    <t>Manufacturer's Home Page</t>
  </si>
  <si>
    <t>Direct Website Link</t>
  </si>
  <si>
    <t>File as</t>
  </si>
  <si>
    <t>Yes</t>
  </si>
  <si>
    <t xml:space="preserve"> </t>
  </si>
  <si>
    <t>You can enter a value in the column labeled "Adj." to change your price manually.</t>
  </si>
  <si>
    <t>C</t>
  </si>
  <si>
    <t>The spreadsheet has many special features to assist you.  Apply your discount to generate your net costs for your purchasing department.</t>
  </si>
  <si>
    <t>Apply your standard gross margin percentage or custom prices to generate your own custom price list for your showroom.</t>
  </si>
  <si>
    <t>Print out individual price list for each series that can be attached to the back of your sample boards for easy reference.</t>
  </si>
  <si>
    <t>continued on next page</t>
  </si>
  <si>
    <t>Item # Lookup:</t>
  </si>
  <si>
    <t xml:space="preserve">  </t>
  </si>
  <si>
    <t>b</t>
  </si>
  <si>
    <t>This price list is available electronically on an Excel spreadsheet at www.conestogatile.com/pricelists.</t>
  </si>
  <si>
    <t>T</t>
  </si>
  <si>
    <t>Colors:</t>
  </si>
  <si>
    <t>Corner Shelves</t>
  </si>
  <si>
    <t>Super White</t>
  </si>
  <si>
    <t>Bone          Dove Grey          Ivory</t>
  </si>
  <si>
    <t>6" x 6"</t>
  </si>
  <si>
    <t>9" x 9"</t>
  </si>
  <si>
    <t>Radius Shelf</t>
  </si>
  <si>
    <t>Rectangle Shelf</t>
  </si>
  <si>
    <t>L-Shaped Shelf</t>
  </si>
  <si>
    <t>Plain Shelf</t>
  </si>
  <si>
    <t>Pre-Drilled Shelf for Tee Hook</t>
  </si>
  <si>
    <t>17-1/4" x 4"</t>
  </si>
  <si>
    <t>Corner Shelf</t>
  </si>
  <si>
    <t>Curbing</t>
  </si>
  <si>
    <t>Hook</t>
  </si>
  <si>
    <t>Niche</t>
  </si>
  <si>
    <t>Seating</t>
  </si>
  <si>
    <t>6" x 72"</t>
  </si>
  <si>
    <t>Shower Curbing</t>
  </si>
  <si>
    <t>6" x 84"</t>
  </si>
  <si>
    <t>3/4" x 3/4" x 1"</t>
  </si>
  <si>
    <t>Tee Hook</t>
  </si>
  <si>
    <t>Contemporary</t>
  </si>
  <si>
    <t>Traditional</t>
  </si>
  <si>
    <t>Brushed Nickel</t>
  </si>
  <si>
    <t>Matte Black</t>
  </si>
  <si>
    <t>Oil Rubbed Bronze</t>
  </si>
  <si>
    <t>Brushed Gold</t>
  </si>
  <si>
    <t xml:space="preserve">    Polished Chrome</t>
  </si>
  <si>
    <t>3-7/16" x 12"</t>
  </si>
  <si>
    <t>12" x 12"</t>
  </si>
  <si>
    <t>Trim Kit</t>
  </si>
  <si>
    <t>12" x 20"</t>
  </si>
  <si>
    <t>12" x 28"</t>
  </si>
  <si>
    <t>Trim Kit w/ shelf - Offset 4"/14"</t>
  </si>
  <si>
    <t>Trim Kit w/ shelf - Symmetrical 13"/13"</t>
  </si>
  <si>
    <t>4" x 12"</t>
  </si>
  <si>
    <t>Bottom - Flush</t>
  </si>
  <si>
    <t>Bottom - Overhang</t>
  </si>
  <si>
    <t>Bottom - Overhang w/ Pre-Drilled for Tee Hook</t>
  </si>
  <si>
    <t>5-7/16" x 15-7/16"</t>
  </si>
  <si>
    <t>20" x 12"</t>
  </si>
  <si>
    <t>4" x 20"</t>
  </si>
  <si>
    <t>5-7/16" x 23-7/16"</t>
  </si>
  <si>
    <t>28" x 12"</t>
  </si>
  <si>
    <t>4" x 28"</t>
  </si>
  <si>
    <t>5-7/16" x 31-7/16"</t>
  </si>
  <si>
    <t>Niche Trim Strip</t>
  </si>
  <si>
    <t>4" x 72"</t>
  </si>
  <si>
    <t>Floating Shelf</t>
  </si>
  <si>
    <t>For 12" wide Niche:</t>
  </si>
  <si>
    <t>For Custom Niche:</t>
  </si>
  <si>
    <t>For 28" wide Niche:</t>
  </si>
  <si>
    <t>For 20" wide Niche:</t>
  </si>
  <si>
    <t>18" x 18"</t>
  </si>
  <si>
    <t>Radius Seat</t>
  </si>
  <si>
    <t>w/ Laminated Support Plate</t>
  </si>
  <si>
    <t>w/ Support Plate and Pre-sloped Anchor Flange</t>
  </si>
  <si>
    <t>Trim Kit - 20" Horizontal</t>
  </si>
  <si>
    <t>Trim Kit - 28" Horizontal</t>
  </si>
  <si>
    <t>Boundless Shelving Solutions</t>
  </si>
  <si>
    <t>TileWare</t>
  </si>
  <si>
    <t>a) Trim custom niches up to 71-3/4" wide (not For thresholds).</t>
  </si>
  <si>
    <t>17-1/4" x 9-1/4"</t>
  </si>
  <si>
    <t>b) Use with bullnose or metal profiles designed as an intermediate shelf.</t>
  </si>
  <si>
    <t>Corner Shelves, Curbing, Hook, Niche and Seating for Bath and Shower.</t>
  </si>
  <si>
    <t>TILEWARE ORGANIZATION &amp; ACCESSIBILITY PRODUCTS</t>
  </si>
  <si>
    <t>Polished Chrome</t>
  </si>
  <si>
    <t>18" Straight</t>
  </si>
  <si>
    <t>Grab Bar - Complete Kit</t>
  </si>
  <si>
    <t>Color:</t>
  </si>
  <si>
    <t>24" Straight</t>
  </si>
  <si>
    <t>36" Straight</t>
  </si>
  <si>
    <t>Oil Rub Bronze</t>
  </si>
  <si>
    <t>42" Straight</t>
  </si>
  <si>
    <t>Combination Grab Bar - Complete Kit</t>
  </si>
  <si>
    <t>24" Curved</t>
  </si>
  <si>
    <t>TWVI</t>
  </si>
  <si>
    <t>TWBO%CS</t>
  </si>
  <si>
    <t>TWBO%CU</t>
  </si>
  <si>
    <t>TWBO%HOO</t>
  </si>
  <si>
    <t>TWBO%NI</t>
  </si>
  <si>
    <t>TWBO%SE</t>
  </si>
  <si>
    <t>TWPR</t>
  </si>
  <si>
    <t>Promessa Series Accessories (Tile Surfaces)</t>
  </si>
  <si>
    <t>Secure Series Waterproofing Membranes (Tile Surfaces)</t>
  </si>
  <si>
    <t>TWSE</t>
  </si>
  <si>
    <t>18" On Center Waterproofing Gasket for 24" Grab Bars</t>
  </si>
  <si>
    <t>WG100-509</t>
  </si>
  <si>
    <t>WG100-514</t>
  </si>
  <si>
    <t>WG100-515</t>
  </si>
  <si>
    <t>12" On Center Waterproofing Gasket for 18" Grab Bars</t>
  </si>
  <si>
    <t>24" On Center Waterproofing Gasket for 36" &amp; 42" Grab Bars</t>
  </si>
  <si>
    <t>3/4" x 3/4" x 1-1/8"</t>
  </si>
  <si>
    <t>1/1/26</t>
  </si>
  <si>
    <t>Changes</t>
  </si>
  <si>
    <t>Corner Shelves, 6" x 72" Shower Curbing, Niches, 4" x 72" Niche Trim Strip and Seating now being stocked in colors Bone, Dove Grey and Ivory.</t>
  </si>
  <si>
    <t>https://www.tilewareproducts.com/us/categories/boundless</t>
  </si>
  <si>
    <t>Promessa Series</t>
  </si>
  <si>
    <t>https://www.tilewareproducts.com/us/categories/promessa</t>
  </si>
  <si>
    <t>Victoria Series</t>
  </si>
  <si>
    <t>https://www.tilewareproducts.com/us/categories/victoria</t>
  </si>
  <si>
    <t xml:space="preserve">   </t>
  </si>
  <si>
    <t>Brushed Nickel          Brushed Gold</t>
  </si>
  <si>
    <t>Brushed Warm Bronze</t>
  </si>
  <si>
    <t>Rectangular Soap Basket - Complete Kit</t>
  </si>
  <si>
    <t>Extra Deep Corner Basket - Complete Kit</t>
  </si>
  <si>
    <t>Tee Hook - Complete Kit</t>
  </si>
  <si>
    <t>3-1/2" x 6-1/8" x 1-3/8"</t>
  </si>
  <si>
    <t>10-3/8" x 13-3/4" x 4"</t>
  </si>
  <si>
    <t>6-1/2" x 5" x 4-3/4"</t>
  </si>
  <si>
    <t>Foot Prop - Complete Kit</t>
  </si>
  <si>
    <t>Victoria Series ADA Grab Bars &amp; Foot Prop (Tile Surfaces)</t>
  </si>
  <si>
    <t>TWST</t>
  </si>
  <si>
    <t>Brushed Gold          Brushed Stainless</t>
  </si>
  <si>
    <t>Polished Stainless</t>
  </si>
  <si>
    <t>Notes:</t>
  </si>
  <si>
    <t>TWBE</t>
  </si>
  <si>
    <t>9" x 9" x 2-1/8"</t>
  </si>
  <si>
    <t>Basket</t>
  </si>
  <si>
    <t>Canvas</t>
  </si>
  <si>
    <t>Cloth</t>
  </si>
  <si>
    <t>Cotton</t>
  </si>
  <si>
    <t>Haze</t>
  </si>
  <si>
    <t>Loft</t>
  </si>
  <si>
    <t xml:space="preserve">      Mink</t>
  </si>
  <si>
    <t xml:space="preserve">      Petra</t>
  </si>
  <si>
    <t xml:space="preserve">      Raven</t>
  </si>
  <si>
    <t xml:space="preserve">  Vellum</t>
  </si>
  <si>
    <t xml:space="preserve">  Safari</t>
  </si>
  <si>
    <t>9" x 9" x 1/4"</t>
  </si>
  <si>
    <t>a) Also mates with Bella Vetro Series Glass Corner Shelf.</t>
  </si>
  <si>
    <t>Note:</t>
  </si>
  <si>
    <t>Claddy-T Corner Shelf (Tile-over Tray) - Complete Kit</t>
  </si>
  <si>
    <t>Bella Vetro Series</t>
  </si>
  <si>
    <t>Glass Tile Corner Shelf</t>
  </si>
  <si>
    <t>Glass Tile Corner Shelf mates with the Claddy-T Corner Shelf.</t>
  </si>
  <si>
    <t>BOUNDLESS SHELVING SOLUTIONS</t>
  </si>
  <si>
    <t>1-2</t>
  </si>
  <si>
    <t>Series / Product Type</t>
  </si>
  <si>
    <r>
      <t>Niche</t>
    </r>
    <r>
      <rPr>
        <i/>
        <u/>
        <sz val="8"/>
        <rFont val="Arial"/>
        <family val="2"/>
      </rPr>
      <t xml:space="preserve"> - continued</t>
    </r>
  </si>
  <si>
    <t xml:space="preserve">  Contemporary or Traditional Cap Style</t>
  </si>
  <si>
    <t>Only use ANSI A118.1 unmodified thinset inside the tray and to back butter glass tile shelving.</t>
  </si>
  <si>
    <t>Secure Series</t>
  </si>
  <si>
    <t>Waterproofing Membranes</t>
  </si>
  <si>
    <t>Accessories (Select items added)</t>
  </si>
  <si>
    <t>ADA Grab Bars &amp; Foot Prop</t>
  </si>
  <si>
    <t>Structural Surfaces Series (Tile Surfaces)</t>
  </si>
  <si>
    <t>Claddy-T Corner Shelf (Tile-over Tray)</t>
  </si>
  <si>
    <t>Structural Surfaces Series</t>
  </si>
  <si>
    <t>Accessories (Select Items)</t>
  </si>
  <si>
    <t>https://www.tilewareproducts.com/us/categories/secure</t>
  </si>
  <si>
    <t>https://www.tilewareproducts.com/us/categories/structural-surfaces</t>
  </si>
  <si>
    <t>https://www.tilewareproducts.com/us/categories/bella-vetro</t>
  </si>
  <si>
    <t>https://www.tilewareproducts.com/us</t>
  </si>
  <si>
    <t>6" x 84" Curbing, Traditional Tee Hook and Floating Shelf for Custom Niche can be purchased by the piece now instead of full cartons only.</t>
  </si>
  <si>
    <t>new</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</si>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</sst>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5" formatCode="0.0%"/>
  </numFmts>
  <fonts count="27" x14ac:knownFonts="1">
    <font>
      <sz val="10"/>
      <name val="Arial"/>
    </font>
    <font>
      <sz val="10"/>
      <name val="Arial"/>
      <family val="2"/>
    </font>
    <font>
      <sz val="10"/>
      <name val="Arial"/>
      <family val="2"/>
    </font>
    <font>
      <b/>
      <sz val="10"/>
      <name val="Arial"/>
      <family val="2"/>
    </font>
    <font>
      <sz val="8"/>
      <name val="Arial"/>
      <family val="2"/>
    </font>
    <font>
      <i/>
      <sz val="8"/>
      <name val="Arial"/>
      <family val="2"/>
    </font>
    <font>
      <b/>
      <sz val="8"/>
      <name val="Arial"/>
      <family val="2"/>
    </font>
    <font>
      <sz val="8"/>
      <name val="Arial Narrow"/>
      <family val="2"/>
    </font>
    <font>
      <b/>
      <sz val="12"/>
      <name val="Arial"/>
      <family val="2"/>
    </font>
    <font>
      <b/>
      <sz val="8"/>
      <name val="Arial Narrow"/>
      <family val="2"/>
    </font>
    <font>
      <u/>
      <sz val="10"/>
      <color indexed="12"/>
      <name val="Arial"/>
      <family val="2"/>
    </font>
    <font>
      <b/>
      <u/>
      <sz val="8"/>
      <name val="Arial"/>
      <family val="2"/>
    </font>
    <font>
      <sz val="6"/>
      <name val="Arial Narrow"/>
      <family val="2"/>
    </font>
    <font>
      <sz val="6"/>
      <name val="Arial"/>
      <family val="2"/>
    </font>
    <font>
      <b/>
      <i/>
      <sz val="12"/>
      <name val="Arial"/>
      <family val="2"/>
    </font>
    <font>
      <i/>
      <sz val="8"/>
      <name val="Arial Narrow"/>
      <family val="2"/>
    </font>
    <font>
      <sz val="18"/>
      <name val="Arial"/>
      <family val="2"/>
    </font>
    <font>
      <sz val="10"/>
      <name val="Copperplate Gothic Bold"/>
      <family val="2"/>
    </font>
    <font>
      <u/>
      <sz val="8"/>
      <name val="Arial"/>
      <family val="2"/>
    </font>
    <font>
      <b/>
      <sz val="11"/>
      <name val="Arial"/>
      <family val="2"/>
    </font>
    <font>
      <b/>
      <u/>
      <sz val="10"/>
      <name val="Arial"/>
      <family val="2"/>
    </font>
    <font>
      <sz val="7"/>
      <name val="Arial Narrow"/>
      <family val="2"/>
    </font>
    <font>
      <sz val="10"/>
      <name val="Arial"/>
      <family val="2"/>
    </font>
    <font>
      <sz val="8"/>
      <color rgb="FF0000FF"/>
      <name val="Arial"/>
      <family val="2"/>
    </font>
    <font>
      <sz val="10"/>
      <color rgb="FF000000"/>
      <name val="Arial"/>
      <family val="2"/>
    </font>
    <font>
      <sz val="8"/>
      <color theme="1"/>
      <name val="Arial Narrow"/>
      <family val="2"/>
    </font>
    <font>
      <i/>
      <u/>
      <sz val="8"/>
      <name val="Arial"/>
      <family val="2"/>
    </font>
  </fonts>
  <fills count="14">
    <fill>
      <patternFill patternType="none"/>
    </fill>
    <fill>
      <patternFill patternType="gray125"/>
    </fill>
    <fill>
      <patternFill patternType="solid">
        <fgColor indexed="42"/>
        <bgColor indexed="64"/>
      </patternFill>
    </fill>
    <fill>
      <patternFill patternType="solid">
        <fgColor indexed="10"/>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46"/>
        <bgColor indexed="64"/>
      </patternFill>
    </fill>
    <fill>
      <patternFill patternType="solid">
        <fgColor indexed="13"/>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6">
    <xf numFmtId="0" fontId="0" fillId="0" borderId="0"/>
    <xf numFmtId="43" fontId="1" fillId="0" borderId="0" applyFont="0" applyFill="0" applyBorder="0" applyAlignment="0" applyProtection="0"/>
    <xf numFmtId="43" fontId="22" fillId="0" borderId="0" applyFont="0" applyFill="0" applyBorder="0" applyAlignment="0" applyProtection="0"/>
    <xf numFmtId="0" fontId="10" fillId="0" borderId="0" applyNumberFormat="0" applyFill="0" applyBorder="0" applyAlignment="0" applyProtection="0">
      <alignment vertical="top"/>
      <protection locked="0"/>
    </xf>
    <xf numFmtId="0" fontId="22" fillId="0" borderId="0"/>
    <xf numFmtId="9" fontId="1" fillId="0" borderId="0" applyFont="0" applyFill="0" applyBorder="0" applyAlignment="0" applyProtection="0"/>
  </cellStyleXfs>
  <cellXfs count="229">
    <xf numFmtId="0" fontId="0" fillId="0" borderId="0" xfId="0"/>
    <xf numFmtId="0" fontId="4" fillId="0" borderId="0" xfId="0" applyFont="1" applyAlignment="1">
      <alignment horizontal="center"/>
    </xf>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5" applyFont="1" applyAlignment="1">
      <alignment vertical="center"/>
    </xf>
    <xf numFmtId="43" fontId="4" fillId="0" borderId="0" xfId="1" applyFont="1"/>
    <xf numFmtId="43" fontId="4" fillId="0" borderId="0" xfId="1" applyFont="1" applyAlignment="1">
      <alignment horizontal="center"/>
    </xf>
    <xf numFmtId="0" fontId="4" fillId="0" borderId="0" xfId="0" applyFont="1" applyAlignment="1">
      <alignment horizontal="right"/>
    </xf>
    <xf numFmtId="0" fontId="6" fillId="0" borderId="0" xfId="0" applyFont="1" applyAlignment="1">
      <alignment vertical="center"/>
    </xf>
    <xf numFmtId="165" fontId="4" fillId="0" borderId="0" xfId="5" applyNumberFormat="1" applyFont="1" applyAlignment="1">
      <alignment vertical="center"/>
    </xf>
    <xf numFmtId="43" fontId="4" fillId="2" borderId="0" xfId="1" applyFont="1" applyFill="1" applyAlignment="1">
      <alignment vertical="center"/>
    </xf>
    <xf numFmtId="4" fontId="4" fillId="0" borderId="1" xfId="0" applyNumberFormat="1" applyFont="1" applyBorder="1" applyAlignment="1">
      <alignment horizontal="center"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6" fillId="0" borderId="0" xfId="0" applyNumberFormat="1" applyFont="1" applyAlignment="1">
      <alignment horizontal="right" vertical="center"/>
    </xf>
    <xf numFmtId="4" fontId="4" fillId="0" borderId="0" xfId="0" applyNumberFormat="1" applyFont="1" applyAlignment="1">
      <alignment horizontal="center" vertical="center"/>
    </xf>
    <xf numFmtId="4" fontId="4" fillId="0" borderId="0" xfId="0" applyNumberFormat="1" applyFont="1" applyAlignment="1">
      <alignment horizontal="center"/>
    </xf>
    <xf numFmtId="0" fontId="7" fillId="0" borderId="2" xfId="0" applyFont="1" applyBorder="1" applyAlignment="1">
      <alignment vertical="center"/>
    </xf>
    <xf numFmtId="0" fontId="7" fillId="0" borderId="3" xfId="0" applyFont="1" applyBorder="1" applyAlignment="1">
      <alignment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4" fontId="7" fillId="0" borderId="1" xfId="0" applyNumberFormat="1" applyFont="1" applyBorder="1" applyAlignment="1">
      <alignment horizontal="center" vertical="center"/>
    </xf>
    <xf numFmtId="43" fontId="7" fillId="0" borderId="1" xfId="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4" fillId="3" borderId="0" xfId="0" applyFont="1" applyFill="1" applyAlignment="1">
      <alignment vertical="center"/>
    </xf>
    <xf numFmtId="0" fontId="4" fillId="2" borderId="0" xfId="0" applyFont="1" applyFill="1" applyAlignment="1">
      <alignment vertical="center"/>
    </xf>
    <xf numFmtId="0" fontId="4" fillId="2" borderId="0" xfId="0" applyFont="1" applyFill="1" applyAlignment="1">
      <alignment horizontal="center" vertical="center"/>
    </xf>
    <xf numFmtId="4" fontId="4" fillId="2" borderId="0" xfId="0" applyNumberFormat="1" applyFont="1" applyFill="1" applyAlignment="1">
      <alignment horizontal="center" vertical="center"/>
    </xf>
    <xf numFmtId="0" fontId="3" fillId="0" borderId="0" xfId="0" applyFont="1" applyAlignment="1">
      <alignment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0" fontId="5" fillId="0" borderId="0" xfId="0" applyFont="1" applyAlignment="1">
      <alignment horizontal="right" vertical="center"/>
    </xf>
    <xf numFmtId="43" fontId="7" fillId="0" borderId="1" xfId="1" applyFont="1" applyFill="1" applyBorder="1" applyAlignment="1">
      <alignment horizontal="center" vertical="center"/>
    </xf>
    <xf numFmtId="4" fontId="4" fillId="0" borderId="0" xfId="1" applyNumberFormat="1" applyFont="1" applyFill="1"/>
    <xf numFmtId="43" fontId="4" fillId="2" borderId="0" xfId="1" applyFont="1" applyFill="1" applyAlignment="1">
      <alignment horizontal="center" vertical="center"/>
    </xf>
    <xf numFmtId="4" fontId="4" fillId="2" borderId="0" xfId="1" applyNumberFormat="1" applyFont="1" applyFill="1" applyAlignment="1">
      <alignment vertical="center"/>
    </xf>
    <xf numFmtId="9" fontId="4" fillId="2" borderId="0" xfId="5" applyFont="1" applyFill="1" applyAlignment="1">
      <alignment vertical="center"/>
    </xf>
    <xf numFmtId="4" fontId="4" fillId="2" borderId="0" xfId="0" applyNumberFormat="1" applyFont="1" applyFill="1" applyAlignment="1">
      <alignment vertical="center"/>
    </xf>
    <xf numFmtId="0" fontId="4" fillId="0" borderId="1" xfId="0" applyFont="1" applyBorder="1" applyAlignment="1">
      <alignment horizontal="center" vertical="center"/>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xf>
    <xf numFmtId="0" fontId="6" fillId="5" borderId="2" xfId="0" applyFont="1" applyFill="1" applyBorder="1" applyAlignment="1">
      <alignment vertical="center"/>
    </xf>
    <xf numFmtId="0" fontId="6" fillId="5" borderId="6" xfId="0" applyFont="1" applyFill="1" applyBorder="1" applyAlignment="1">
      <alignment vertical="center"/>
    </xf>
    <xf numFmtId="43" fontId="2" fillId="6" borderId="0" xfId="1" applyFont="1" applyFill="1" applyAlignment="1">
      <alignment vertical="center"/>
    </xf>
    <xf numFmtId="4" fontId="4" fillId="7" borderId="0" xfId="1" applyNumberFormat="1" applyFont="1" applyFill="1" applyAlignment="1">
      <alignment vertical="center"/>
    </xf>
    <xf numFmtId="9" fontId="4" fillId="0" borderId="1" xfId="5" applyFont="1" applyFill="1" applyBorder="1" applyAlignment="1">
      <alignment horizontal="center" vertical="center"/>
    </xf>
    <xf numFmtId="9" fontId="4" fillId="0" borderId="0" xfId="5" applyFont="1" applyFill="1" applyAlignment="1">
      <alignment vertical="center"/>
    </xf>
    <xf numFmtId="9" fontId="4" fillId="0" borderId="0" xfId="5" applyFont="1" applyFill="1" applyAlignment="1">
      <alignment horizontal="center" vertical="center"/>
    </xf>
    <xf numFmtId="9" fontId="4" fillId="0" borderId="0" xfId="5" applyFont="1" applyFill="1" applyAlignment="1">
      <alignment horizontal="center"/>
    </xf>
    <xf numFmtId="4" fontId="6" fillId="0" borderId="0" xfId="1" applyNumberFormat="1" applyFont="1" applyFill="1" applyAlignment="1">
      <alignment vertical="center"/>
    </xf>
    <xf numFmtId="9" fontId="6" fillId="0" borderId="0" xfId="5" applyFont="1" applyFill="1" applyAlignment="1">
      <alignment vertical="center"/>
    </xf>
    <xf numFmtId="165" fontId="4" fillId="0" borderId="0" xfId="5" applyNumberFormat="1" applyFont="1" applyFill="1" applyAlignment="1">
      <alignment vertical="center"/>
    </xf>
    <xf numFmtId="9" fontId="4" fillId="0" borderId="0" xfId="5" applyFont="1" applyFill="1"/>
    <xf numFmtId="4" fontId="4" fillId="2" borderId="0" xfId="1" applyNumberFormat="1" applyFont="1" applyFill="1" applyAlignment="1" applyProtection="1">
      <alignment vertical="center"/>
      <protection locked="0"/>
    </xf>
    <xf numFmtId="9" fontId="4" fillId="0" borderId="1" xfId="5" applyFont="1" applyBorder="1" applyAlignment="1" applyProtection="1">
      <alignment horizontal="center" vertical="center"/>
      <protection locked="0"/>
    </xf>
    <xf numFmtId="43" fontId="7" fillId="0" borderId="1"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6" fillId="0" borderId="0" xfId="1" applyNumberFormat="1" applyFont="1" applyAlignment="1" applyProtection="1">
      <alignment vertical="center"/>
      <protection locked="0"/>
    </xf>
    <xf numFmtId="4" fontId="4" fillId="0" borderId="0" xfId="1" applyNumberFormat="1" applyFont="1" applyProtection="1">
      <protection locked="0"/>
    </xf>
    <xf numFmtId="43" fontId="7" fillId="8" borderId="1" xfId="1" applyFont="1" applyFill="1" applyBorder="1" applyAlignment="1" applyProtection="1">
      <alignment horizontal="center" vertical="center"/>
      <protection locked="0"/>
    </xf>
    <xf numFmtId="4" fontId="4" fillId="0" borderId="0" xfId="0" applyNumberFormat="1" applyFont="1" applyAlignment="1">
      <alignment horizontal="right" vertical="center"/>
    </xf>
    <xf numFmtId="0" fontId="6" fillId="0" borderId="0" xfId="5" applyNumberFormat="1" applyFont="1" applyAlignment="1">
      <alignment horizontal="right" vertical="center"/>
    </xf>
    <xf numFmtId="0" fontId="6" fillId="0" borderId="0" xfId="0" applyFont="1" applyAlignment="1">
      <alignment horizontal="right" vertical="center"/>
    </xf>
    <xf numFmtId="0" fontId="8" fillId="0" borderId="0" xfId="0" applyFont="1" applyAlignment="1">
      <alignment horizontal="right" vertical="center"/>
    </xf>
    <xf numFmtId="0" fontId="11" fillId="0" borderId="0" xfId="0" applyFont="1" applyAlignment="1">
      <alignment vertical="center"/>
    </xf>
    <xf numFmtId="0" fontId="7" fillId="0" borderId="0" xfId="0" applyFont="1" applyAlignment="1">
      <alignment horizontal="right" vertical="center"/>
    </xf>
    <xf numFmtId="4" fontId="4" fillId="0" borderId="0" xfId="1" applyNumberFormat="1" applyFont="1" applyFill="1" applyAlignment="1" applyProtection="1">
      <alignment vertical="center"/>
      <protection locked="0"/>
    </xf>
    <xf numFmtId="9" fontId="7" fillId="0" borderId="1" xfId="5" applyFont="1" applyFill="1" applyBorder="1" applyAlignment="1">
      <alignment horizontal="center"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4" fillId="0" borderId="0" xfId="0" applyFont="1" applyAlignment="1">
      <alignment horizontal="right" vertical="center"/>
    </xf>
    <xf numFmtId="0" fontId="4" fillId="0" borderId="0" xfId="0" quotePrefix="1" applyFont="1" applyAlignment="1">
      <alignment horizontal="right" vertical="center"/>
    </xf>
    <xf numFmtId="0" fontId="6" fillId="0" borderId="0" xfId="0" applyFont="1" applyAlignment="1">
      <alignment horizontal="center"/>
    </xf>
    <xf numFmtId="0" fontId="6" fillId="0" borderId="7" xfId="0" applyFont="1" applyBorder="1" applyAlignment="1">
      <alignment horizontal="center"/>
    </xf>
    <xf numFmtId="0" fontId="0" fillId="0" borderId="0" xfId="0" applyAlignment="1">
      <alignment vertical="center"/>
    </xf>
    <xf numFmtId="0" fontId="8" fillId="0" borderId="0" xfId="0" applyFont="1" applyAlignment="1">
      <alignment horizontal="center" vertical="center"/>
    </xf>
    <xf numFmtId="0" fontId="4" fillId="9" borderId="0" xfId="0" applyFont="1" applyFill="1" applyAlignment="1">
      <alignment vertical="center"/>
    </xf>
    <xf numFmtId="0" fontId="4" fillId="0" borderId="7" xfId="0" applyFont="1" applyBorder="1" applyAlignment="1">
      <alignment vertical="center"/>
    </xf>
    <xf numFmtId="0" fontId="4" fillId="0" borderId="1" xfId="0" applyFont="1" applyBorder="1" applyAlignment="1" applyProtection="1">
      <alignment horizontal="center" vertical="center"/>
      <protection locked="0"/>
    </xf>
    <xf numFmtId="0" fontId="14" fillId="0" borderId="0" xfId="0" applyFont="1" applyAlignment="1">
      <alignment horizontal="right" vertical="center"/>
    </xf>
    <xf numFmtId="0" fontId="0" fillId="3" borderId="0" xfId="0" applyFill="1"/>
    <xf numFmtId="0" fontId="9" fillId="0" borderId="0" xfId="0" applyFont="1" applyAlignment="1">
      <alignment horizontal="center" vertical="center"/>
    </xf>
    <xf numFmtId="43" fontId="4" fillId="0" borderId="0" xfId="1" applyFont="1" applyFill="1"/>
    <xf numFmtId="9" fontId="4" fillId="2" borderId="0" xfId="5" applyFont="1" applyFill="1" applyAlignment="1">
      <alignment horizontal="center" vertical="center"/>
    </xf>
    <xf numFmtId="49" fontId="4" fillId="0" borderId="0" xfId="0" applyNumberFormat="1" applyFont="1" applyAlignment="1">
      <alignment horizontal="right" vertical="center"/>
    </xf>
    <xf numFmtId="1" fontId="4" fillId="0" borderId="0" xfId="0" applyNumberFormat="1" applyFont="1" applyAlignment="1">
      <alignment horizontal="center" vertical="center"/>
    </xf>
    <xf numFmtId="1" fontId="7" fillId="0" borderId="1" xfId="1" applyNumberFormat="1" applyFont="1" applyBorder="1" applyAlignment="1">
      <alignment horizontal="center" vertical="center"/>
    </xf>
    <xf numFmtId="1" fontId="6" fillId="0" borderId="0" xfId="0" applyNumberFormat="1" applyFont="1" applyAlignment="1">
      <alignment horizontal="center" vertical="center"/>
    </xf>
    <xf numFmtId="1" fontId="4" fillId="0" borderId="0" xfId="0" applyNumberFormat="1" applyFont="1" applyAlignment="1">
      <alignment horizontal="center"/>
    </xf>
    <xf numFmtId="14" fontId="3" fillId="10" borderId="4" xfId="0" applyNumberFormat="1" applyFont="1" applyFill="1" applyBorder="1" applyAlignment="1">
      <alignment horizontal="center"/>
    </xf>
    <xf numFmtId="14" fontId="3" fillId="10" borderId="5" xfId="0" applyNumberFormat="1" applyFont="1" applyFill="1" applyBorder="1" applyAlignment="1">
      <alignment horizontal="center"/>
    </xf>
    <xf numFmtId="14" fontId="3" fillId="0" borderId="0" xfId="0" applyNumberFormat="1" applyFont="1" applyAlignment="1">
      <alignment horizontal="left"/>
    </xf>
    <xf numFmtId="14" fontId="3" fillId="0" borderId="0" xfId="0" quotePrefix="1" applyNumberFormat="1" applyFont="1" applyAlignment="1">
      <alignment horizontal="right"/>
    </xf>
    <xf numFmtId="0" fontId="4" fillId="3" borderId="0" xfId="0" applyFont="1" applyFill="1"/>
    <xf numFmtId="0" fontId="6" fillId="10" borderId="6" xfId="0" applyFont="1" applyFill="1" applyBorder="1" applyAlignment="1">
      <alignment vertical="center"/>
    </xf>
    <xf numFmtId="0" fontId="4" fillId="2" borderId="1" xfId="0" applyFont="1" applyFill="1" applyBorder="1" applyAlignment="1">
      <alignment horizontal="center" vertical="center"/>
    </xf>
    <xf numFmtId="0" fontId="0" fillId="0" borderId="1" xfId="0" applyBorder="1" applyAlignment="1">
      <alignment horizontal="center"/>
    </xf>
    <xf numFmtId="0" fontId="6" fillId="10" borderId="2" xfId="0" applyFont="1" applyFill="1" applyBorder="1" applyAlignment="1">
      <alignment vertical="center"/>
    </xf>
    <xf numFmtId="0" fontId="0" fillId="0" borderId="0" xfId="0" applyAlignment="1">
      <alignment horizontal="left"/>
    </xf>
    <xf numFmtId="49" fontId="4" fillId="0" borderId="0" xfId="0" applyNumberFormat="1" applyFont="1" applyAlignment="1">
      <alignment horizontal="left" vertical="center"/>
    </xf>
    <xf numFmtId="0" fontId="16" fillId="0" borderId="0" xfId="0" applyFont="1" applyAlignment="1">
      <alignment horizontal="left"/>
    </xf>
    <xf numFmtId="9" fontId="4" fillId="0" borderId="0" xfId="5" applyFont="1" applyBorder="1" applyAlignment="1" applyProtection="1">
      <alignment horizontal="center" vertical="center"/>
      <protection locked="0"/>
    </xf>
    <xf numFmtId="4" fontId="4" fillId="11" borderId="0" xfId="1" applyNumberFormat="1" applyFont="1" applyFill="1" applyAlignment="1">
      <alignment vertical="center"/>
    </xf>
    <xf numFmtId="4" fontId="4" fillId="6" borderId="0" xfId="1" applyNumberFormat="1" applyFont="1" applyFill="1" applyAlignment="1">
      <alignment vertical="center"/>
    </xf>
    <xf numFmtId="4" fontId="4" fillId="12" borderId="0" xfId="1" applyNumberFormat="1" applyFont="1" applyFill="1" applyAlignment="1">
      <alignment vertical="center"/>
    </xf>
    <xf numFmtId="4" fontId="4" fillId="10" borderId="0" xfId="1" applyNumberFormat="1" applyFont="1" applyFill="1" applyAlignment="1">
      <alignment vertical="center"/>
    </xf>
    <xf numFmtId="4" fontId="4" fillId="7" borderId="0" xfId="1" applyNumberFormat="1" applyFont="1" applyFill="1" applyAlignment="1">
      <alignment horizontal="left" vertical="center"/>
    </xf>
    <xf numFmtId="4" fontId="4" fillId="4" borderId="0" xfId="1" applyNumberFormat="1" applyFont="1" applyFill="1" applyAlignment="1">
      <alignment horizontal="left" vertical="center"/>
    </xf>
    <xf numFmtId="4" fontId="4" fillId="2"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6" borderId="0" xfId="1" applyNumberFormat="1" applyFont="1" applyFill="1" applyAlignment="1">
      <alignment horizontal="left" vertical="center"/>
    </xf>
    <xf numFmtId="4" fontId="4" fillId="12" borderId="0" xfId="1" applyNumberFormat="1" applyFont="1" applyFill="1" applyAlignment="1">
      <alignment horizontal="left" vertical="center"/>
    </xf>
    <xf numFmtId="4" fontId="4" fillId="10"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0" borderId="1" xfId="0" applyNumberFormat="1" applyFont="1" applyBorder="1" applyAlignment="1">
      <alignment horizontal="right"/>
    </xf>
    <xf numFmtId="4" fontId="4" fillId="10" borderId="0" xfId="1" applyNumberFormat="1" applyFont="1" applyFill="1" applyAlignment="1" applyProtection="1">
      <alignment vertical="center"/>
      <protection locked="0"/>
    </xf>
    <xf numFmtId="9" fontId="4" fillId="0" borderId="5" xfId="5" applyFont="1" applyBorder="1" applyAlignment="1" applyProtection="1">
      <alignment horizontal="center" vertical="center"/>
      <protection locked="0"/>
    </xf>
    <xf numFmtId="2" fontId="0" fillId="0" borderId="1"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Fill="1" applyAlignment="1">
      <alignment horizontal="center" vertical="center"/>
    </xf>
    <xf numFmtId="1" fontId="4" fillId="2" borderId="0" xfId="1" applyNumberFormat="1" applyFont="1" applyFill="1" applyAlignment="1">
      <alignment horizontal="center" vertical="center"/>
    </xf>
    <xf numFmtId="1" fontId="4" fillId="0" borderId="0" xfId="1" applyNumberFormat="1" applyFont="1" applyAlignment="1">
      <alignment horizontal="center"/>
    </xf>
    <xf numFmtId="3" fontId="4" fillId="4" borderId="0" xfId="1" applyNumberFormat="1" applyFont="1" applyFill="1" applyAlignment="1">
      <alignment horizontal="center" vertical="center"/>
    </xf>
    <xf numFmtId="3" fontId="4" fillId="7" borderId="0" xfId="1" applyNumberFormat="1" applyFont="1" applyFill="1" applyAlignment="1">
      <alignment horizontal="center" vertical="center"/>
    </xf>
    <xf numFmtId="3" fontId="4" fillId="2" borderId="0" xfId="1" applyNumberFormat="1" applyFont="1" applyFill="1" applyAlignment="1">
      <alignment horizontal="center" vertical="center"/>
    </xf>
    <xf numFmtId="3" fontId="4" fillId="11" borderId="0" xfId="1" applyNumberFormat="1" applyFont="1" applyFill="1" applyAlignment="1">
      <alignment horizontal="center" vertical="center"/>
    </xf>
    <xf numFmtId="3" fontId="4" fillId="6" borderId="0" xfId="1" applyNumberFormat="1" applyFont="1" applyFill="1" applyAlignment="1">
      <alignment horizontal="center" vertical="center"/>
    </xf>
    <xf numFmtId="3" fontId="4" fillId="12" borderId="0" xfId="1" applyNumberFormat="1" applyFont="1" applyFill="1" applyAlignment="1">
      <alignment horizontal="center" vertical="center"/>
    </xf>
    <xf numFmtId="3" fontId="4" fillId="10" borderId="0" xfId="1" applyNumberFormat="1" applyFont="1" applyFill="1" applyAlignment="1">
      <alignment horizontal="center" vertical="center"/>
    </xf>
    <xf numFmtId="43" fontId="7" fillId="0" borderId="1" xfId="1" quotePrefix="1" applyFont="1" applyBorder="1" applyAlignment="1">
      <alignment horizontal="center" vertical="center"/>
    </xf>
    <xf numFmtId="0" fontId="17" fillId="13" borderId="2" xfId="0" applyFont="1" applyFill="1" applyBorder="1"/>
    <xf numFmtId="0" fontId="10" fillId="0" borderId="1" xfId="3" applyBorder="1" applyAlignment="1" applyProtection="1"/>
    <xf numFmtId="0" fontId="0" fillId="13" borderId="2" xfId="0" applyFill="1" applyBorder="1"/>
    <xf numFmtId="0" fontId="0" fillId="13" borderId="1" xfId="0" applyFill="1" applyBorder="1"/>
    <xf numFmtId="0" fontId="0" fillId="0" borderId="1" xfId="0" applyBorder="1"/>
    <xf numFmtId="43" fontId="7" fillId="0" borderId="0" xfId="1" applyFont="1" applyFill="1" applyAlignment="1">
      <alignment horizontal="center" vertical="center"/>
    </xf>
    <xf numFmtId="0" fontId="4" fillId="0" borderId="0" xfId="0" applyFont="1" applyAlignment="1">
      <alignment horizontal="left" vertical="center" wrapText="1"/>
    </xf>
    <xf numFmtId="43" fontId="4" fillId="0" borderId="0" xfId="1" applyFont="1" applyFill="1" applyAlignment="1">
      <alignment horizontal="left" vertical="center" wrapText="1"/>
    </xf>
    <xf numFmtId="43" fontId="2" fillId="6" borderId="0" xfId="1" applyFont="1" applyFill="1" applyAlignment="1">
      <alignment horizontal="left" vertical="center" wrapText="1"/>
    </xf>
    <xf numFmtId="4" fontId="4" fillId="0" borderId="0" xfId="1" applyNumberFormat="1" applyFont="1" applyFill="1" applyAlignment="1">
      <alignment horizontal="left" vertical="center" wrapText="1"/>
    </xf>
    <xf numFmtId="165" fontId="4" fillId="0" borderId="0" xfId="5" applyNumberFormat="1" applyFont="1" applyFill="1" applyAlignment="1">
      <alignment horizontal="left" vertical="center" wrapText="1"/>
    </xf>
    <xf numFmtId="4" fontId="4" fillId="0" borderId="0" xfId="0" applyNumberFormat="1" applyFont="1" applyAlignment="1">
      <alignment horizontal="left" vertical="center" wrapText="1"/>
    </xf>
    <xf numFmtId="9" fontId="4" fillId="0" borderId="0" xfId="5" applyFont="1" applyFill="1" applyAlignment="1">
      <alignment horizontal="left" vertical="center" wrapText="1"/>
    </xf>
    <xf numFmtId="4" fontId="4" fillId="0" borderId="0" xfId="1" applyNumberFormat="1" applyFont="1" applyFill="1" applyAlignment="1" applyProtection="1">
      <alignment horizontal="left" vertical="center" wrapText="1"/>
      <protection locked="0"/>
    </xf>
    <xf numFmtId="0" fontId="4" fillId="3" borderId="0" xfId="0" applyFont="1" applyFill="1" applyAlignment="1">
      <alignment horizontal="left" vertical="center" wrapText="1"/>
    </xf>
    <xf numFmtId="0" fontId="18" fillId="0" borderId="0" xfId="0" applyFont="1" applyAlignment="1">
      <alignment vertical="center"/>
    </xf>
    <xf numFmtId="0" fontId="15" fillId="0" borderId="3" xfId="0" applyFont="1" applyBorder="1" applyAlignment="1">
      <alignment horizontal="center" vertical="center"/>
    </xf>
    <xf numFmtId="0" fontId="3" fillId="0" borderId="0" xfId="0" applyFont="1"/>
    <xf numFmtId="14" fontId="3" fillId="0" borderId="0" xfId="0" quotePrefix="1" applyNumberFormat="1" applyFont="1" applyAlignment="1">
      <alignment horizontal="left"/>
    </xf>
    <xf numFmtId="14" fontId="20" fillId="0" borderId="0" xfId="0" applyNumberFormat="1" applyFont="1" applyAlignment="1">
      <alignment horizontal="left"/>
    </xf>
    <xf numFmtId="0" fontId="13" fillId="0" borderId="0" xfId="0" applyFont="1" applyAlignment="1">
      <alignment vertical="center"/>
    </xf>
    <xf numFmtId="43" fontId="13" fillId="0" borderId="0" xfId="1" applyFont="1" applyAlignment="1">
      <alignment horizontal="center" vertical="center"/>
    </xf>
    <xf numFmtId="4" fontId="13" fillId="0" borderId="0" xfId="1" applyNumberFormat="1" applyFont="1" applyAlignment="1">
      <alignment vertical="center"/>
    </xf>
    <xf numFmtId="4" fontId="13" fillId="0" borderId="0" xfId="0" applyNumberFormat="1" applyFont="1" applyAlignment="1">
      <alignment vertical="center"/>
    </xf>
    <xf numFmtId="4" fontId="13" fillId="0" borderId="0" xfId="0" applyNumberFormat="1" applyFont="1" applyAlignment="1">
      <alignment horizontal="right" vertical="center"/>
    </xf>
    <xf numFmtId="4" fontId="13" fillId="0" borderId="0" xfId="1" applyNumberFormat="1" applyFont="1" applyFill="1" applyAlignment="1">
      <alignment vertical="center"/>
    </xf>
    <xf numFmtId="9" fontId="13" fillId="0" borderId="0" xfId="5" applyFont="1" applyFill="1" applyAlignment="1">
      <alignment vertical="center"/>
    </xf>
    <xf numFmtId="4" fontId="13" fillId="0" borderId="0" xfId="1" applyNumberFormat="1" applyFont="1" applyAlignment="1" applyProtection="1">
      <alignment vertical="center"/>
      <protection locked="0"/>
    </xf>
    <xf numFmtId="1" fontId="13" fillId="0" borderId="0" xfId="1" applyNumberFormat="1" applyFont="1" applyAlignment="1">
      <alignment horizontal="center" vertical="center"/>
    </xf>
    <xf numFmtId="1" fontId="8" fillId="0" borderId="0" xfId="0" applyNumberFormat="1" applyFont="1" applyAlignment="1">
      <alignment horizontal="center" vertical="center"/>
    </xf>
    <xf numFmtId="1" fontId="4" fillId="9" borderId="0" xfId="0" applyNumberFormat="1" applyFont="1" applyFill="1" applyAlignment="1">
      <alignment horizontal="center" vertical="center"/>
    </xf>
    <xf numFmtId="1" fontId="4" fillId="0" borderId="7" xfId="0" applyNumberFormat="1" applyFont="1" applyBorder="1" applyAlignment="1">
      <alignment horizontal="center" vertical="center"/>
    </xf>
    <xf numFmtId="1" fontId="6" fillId="0" borderId="7" xfId="0" applyNumberFormat="1" applyFont="1" applyBorder="1" applyAlignment="1">
      <alignment horizontal="center"/>
    </xf>
    <xf numFmtId="1" fontId="4" fillId="3" borderId="0" xfId="0" applyNumberFormat="1" applyFont="1" applyFill="1" applyAlignment="1">
      <alignment horizontal="center" vertical="center"/>
    </xf>
    <xf numFmtId="0" fontId="2" fillId="0" borderId="0" xfId="0" applyFont="1"/>
    <xf numFmtId="1" fontId="4" fillId="0" borderId="0" xfId="0" quotePrefix="1" applyNumberFormat="1" applyFont="1" applyAlignment="1">
      <alignment horizontal="center" vertical="center"/>
    </xf>
    <xf numFmtId="49" fontId="23" fillId="0" borderId="0" xfId="0" applyNumberFormat="1" applyFont="1" applyAlignment="1">
      <alignment horizontal="left" vertical="center"/>
    </xf>
    <xf numFmtId="0" fontId="21" fillId="0" borderId="0" xfId="0" applyFont="1" applyAlignment="1">
      <alignment vertical="center"/>
    </xf>
    <xf numFmtId="49" fontId="4" fillId="0" borderId="0" xfId="4" applyNumberFormat="1" applyFont="1" applyAlignment="1">
      <alignment horizontal="right" vertical="center"/>
    </xf>
    <xf numFmtId="4" fontId="6" fillId="0" borderId="2" xfId="2" applyNumberFormat="1" applyFont="1" applyFill="1" applyBorder="1" applyAlignment="1">
      <alignment vertical="center"/>
    </xf>
    <xf numFmtId="0" fontId="6" fillId="0" borderId="6" xfId="4" applyFont="1" applyBorder="1" applyAlignment="1">
      <alignment vertical="center"/>
    </xf>
    <xf numFmtId="0" fontId="0" fillId="0" borderId="0" xfId="0" applyAlignment="1">
      <alignment horizontal="center" vertical="center"/>
    </xf>
    <xf numFmtId="0" fontId="1" fillId="0" borderId="0" xfId="0" applyFont="1" applyAlignment="1">
      <alignment horizontal="left"/>
    </xf>
    <xf numFmtId="0" fontId="15" fillId="0" borderId="0" xfId="0" applyFont="1" applyAlignment="1">
      <alignment vertical="center"/>
    </xf>
    <xf numFmtId="43" fontId="1" fillId="6" borderId="0" xfId="1" applyFont="1" applyFill="1" applyAlignment="1">
      <alignment vertical="center"/>
    </xf>
    <xf numFmtId="0" fontId="15" fillId="0" borderId="0" xfId="0" quotePrefix="1" applyFont="1" applyAlignment="1">
      <alignment vertical="center"/>
    </xf>
    <xf numFmtId="0" fontId="25" fillId="0" borderId="0" xfId="0" applyFont="1" applyAlignment="1">
      <alignment horizontal="right" vertical="center"/>
    </xf>
    <xf numFmtId="43" fontId="1" fillId="6" borderId="0" xfId="1" applyFont="1" applyFill="1" applyAlignment="1">
      <alignment horizontal="left" vertical="center" wrapText="1"/>
    </xf>
    <xf numFmtId="0" fontId="15" fillId="0" borderId="0" xfId="0" applyFont="1" applyAlignment="1">
      <alignment horizontal="center" vertical="center"/>
    </xf>
    <xf numFmtId="2" fontId="7" fillId="0" borderId="0" xfId="1" applyNumberFormat="1" applyFont="1" applyFill="1" applyAlignment="1">
      <alignment horizontal="center" vertical="center"/>
    </xf>
    <xf numFmtId="3" fontId="4" fillId="0" borderId="0" xfId="1" applyNumberFormat="1" applyFont="1" applyFill="1" applyAlignment="1">
      <alignment horizontal="center" vertical="center"/>
    </xf>
    <xf numFmtId="0" fontId="4" fillId="3" borderId="0" xfId="0" applyFont="1" applyFill="1" applyAlignment="1">
      <alignment horizontal="center" vertical="center"/>
    </xf>
    <xf numFmtId="43" fontId="1" fillId="0" borderId="0" xfId="1" applyFont="1" applyFill="1" applyAlignment="1">
      <alignment vertical="center"/>
    </xf>
    <xf numFmtId="0" fontId="5" fillId="0" borderId="0" xfId="0" quotePrefix="1" applyFont="1" applyAlignment="1">
      <alignment vertical="center"/>
    </xf>
    <xf numFmtId="0" fontId="1" fillId="0" borderId="1" xfId="0" applyFont="1" applyBorder="1"/>
    <xf numFmtId="0" fontId="19" fillId="0" borderId="0" xfId="0" applyFont="1"/>
    <xf numFmtId="0" fontId="6" fillId="0" borderId="0" xfId="0" applyFont="1" applyAlignment="1">
      <alignment horizontal="center" vertical="center"/>
    </xf>
    <xf numFmtId="0" fontId="3" fillId="0" borderId="7" xfId="0" applyFont="1" applyBorder="1" applyAlignment="1">
      <alignment horizontal="center" vertical="center"/>
    </xf>
    <xf numFmtId="0" fontId="0" fillId="0" borderId="7" xfId="0" applyBorder="1" applyAlignment="1">
      <alignment horizontal="center" vertical="center"/>
    </xf>
    <xf numFmtId="14" fontId="1" fillId="0" borderId="0" xfId="0" applyNumberFormat="1" applyFont="1" applyAlignment="1">
      <alignment horizontal="left" vertical="top"/>
    </xf>
    <xf numFmtId="0" fontId="1" fillId="0" borderId="0" xfId="0" applyFont="1" applyAlignment="1">
      <alignment vertical="top"/>
    </xf>
    <xf numFmtId="0" fontId="1" fillId="0" borderId="0" xfId="0" applyFont="1" applyAlignment="1">
      <alignment vertical="top" wrapText="1"/>
    </xf>
    <xf numFmtId="14" fontId="7" fillId="0" borderId="0" xfId="0" applyNumberFormat="1" applyFont="1" applyAlignment="1">
      <alignment horizontal="right" vertical="center"/>
    </xf>
    <xf numFmtId="0" fontId="1" fillId="0" borderId="0" xfId="0" applyFont="1" applyAlignment="1">
      <alignment wrapText="1"/>
    </xf>
    <xf numFmtId="14" fontId="3" fillId="0" borderId="0" xfId="0" applyNumberFormat="1" applyFont="1" applyAlignment="1">
      <alignment horizontal="left" vertical="top"/>
    </xf>
    <xf numFmtId="0" fontId="3" fillId="0" borderId="0" xfId="0" applyFont="1" applyAlignment="1">
      <alignment vertical="top"/>
    </xf>
    <xf numFmtId="0" fontId="3" fillId="0" borderId="0" xfId="0" applyFont="1" applyAlignment="1">
      <alignment wrapText="1"/>
    </xf>
    <xf numFmtId="0" fontId="1" fillId="0" borderId="0" xfId="0" applyFont="1"/>
    <xf numFmtId="14" fontId="1" fillId="0" borderId="0" xfId="0" quotePrefix="1" applyNumberFormat="1" applyFont="1" applyAlignment="1">
      <alignment horizontal="left"/>
    </xf>
    <xf numFmtId="0" fontId="4" fillId="0" borderId="3"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2" borderId="2" xfId="0" applyFont="1" applyFill="1" applyBorder="1" applyAlignment="1">
      <alignment horizontal="center" vertical="center"/>
    </xf>
    <xf numFmtId="0" fontId="4" fillId="2" borderId="6" xfId="0" applyFont="1" applyFill="1" applyBorder="1" applyAlignment="1">
      <alignment horizontal="center" vertical="center"/>
    </xf>
    <xf numFmtId="0" fontId="8" fillId="0" borderId="0" xfId="0" applyFont="1" applyAlignment="1">
      <alignment horizontal="center" vertical="center"/>
    </xf>
    <xf numFmtId="0" fontId="4" fillId="0" borderId="0" xfId="0" applyFont="1" applyAlignment="1">
      <alignment horizontal="center" vertical="top" wrapText="1"/>
    </xf>
    <xf numFmtId="0" fontId="8" fillId="0" borderId="0" xfId="0" applyFont="1" applyAlignment="1">
      <alignment horizontal="right" vertical="center"/>
    </xf>
    <xf numFmtId="14" fontId="6" fillId="0" borderId="0" xfId="0" applyNumberFormat="1" applyFont="1" applyAlignment="1">
      <alignment horizontal="right"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9" fontId="6" fillId="0" borderId="8" xfId="5" applyFont="1" applyFill="1" applyBorder="1" applyAlignment="1">
      <alignment horizontal="center" vertical="center"/>
    </xf>
    <xf numFmtId="4" fontId="6" fillId="0" borderId="1" xfId="1" applyNumberFormat="1" applyFont="1" applyFill="1" applyBorder="1" applyAlignment="1">
      <alignment horizontal="center" vertical="center"/>
    </xf>
    <xf numFmtId="0" fontId="8" fillId="0" borderId="0" xfId="5" applyNumberFormat="1" applyFont="1" applyAlignment="1">
      <alignment horizontal="right" vertical="center"/>
    </xf>
    <xf numFmtId="2" fontId="7" fillId="0" borderId="0" xfId="0" applyNumberFormat="1" applyFont="1" applyAlignment="1">
      <alignment horizontal="center" vertical="center" wrapText="1"/>
    </xf>
    <xf numFmtId="0" fontId="14" fillId="0" borderId="0" xfId="0" applyFont="1" applyAlignment="1">
      <alignment horizontal="right"/>
    </xf>
    <xf numFmtId="4" fontId="4" fillId="0" borderId="2" xfId="0" applyNumberFormat="1" applyFont="1" applyBorder="1" applyAlignment="1">
      <alignment horizontal="center"/>
    </xf>
    <xf numFmtId="4" fontId="4" fillId="0" borderId="6" xfId="0" applyNumberFormat="1" applyFont="1" applyBorder="1" applyAlignment="1">
      <alignment horizontal="center"/>
    </xf>
    <xf numFmtId="0" fontId="12" fillId="0" borderId="0" xfId="0" applyFont="1" applyAlignment="1">
      <alignment horizontal="center" vertical="center"/>
    </xf>
  </cellXfs>
  <cellStyles count="6">
    <cellStyle name="Comma" xfId="1" builtinId="3"/>
    <cellStyle name="Comma 2" xfId="2" xr:uid="{00000000-0005-0000-0000-000001000000}"/>
    <cellStyle name="Hyperlink" xfId="3" builtinId="8"/>
    <cellStyle name="Normal" xfId="0" builtinId="0"/>
    <cellStyle name="Normal 2" xfId="4" xr:uid="{00000000-0005-0000-0000-000004000000}"/>
    <cellStyle name="Percent" xfId="5" builtinId="5"/>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1038225</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1038225</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1038225</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48</xdr:row>
          <xdr:rowOff>28575</xdr:rowOff>
        </xdr:from>
        <xdr:to>
          <xdr:col>0</xdr:col>
          <xdr:colOff>1038225</xdr:colOff>
          <xdr:row>50</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52</xdr:row>
          <xdr:rowOff>28575</xdr:rowOff>
        </xdr:from>
        <xdr:to>
          <xdr:col>0</xdr:col>
          <xdr:colOff>1038225</xdr:colOff>
          <xdr:row>54</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9525</xdr:colOff>
      <xdr:row>2</xdr:row>
      <xdr:rowOff>9525</xdr:rowOff>
    </xdr:from>
    <xdr:to>
      <xdr:col>2</xdr:col>
      <xdr:colOff>1181100</xdr:colOff>
      <xdr:row>3</xdr:row>
      <xdr:rowOff>9525</xdr:rowOff>
    </xdr:to>
    <xdr:pic>
      <xdr:nvPicPr>
        <xdr:cNvPr id="3937" name="Picture 335">
          <a:extLst>
            <a:ext uri="{FF2B5EF4-FFF2-40B4-BE49-F238E27FC236}">
              <a16:creationId xmlns:a16="http://schemas.microsoft.com/office/drawing/2014/main" id="{00000000-0008-0000-0100-0000610F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25" y="333375"/>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0</xdr:colOff>
      <xdr:row>12</xdr:row>
      <xdr:rowOff>0</xdr:rowOff>
    </xdr:from>
    <xdr:to>
      <xdr:col>13</xdr:col>
      <xdr:colOff>304800</xdr:colOff>
      <xdr:row>13</xdr:row>
      <xdr:rowOff>114300</xdr:rowOff>
    </xdr:to>
    <xdr:sp macro="" textlink="">
      <xdr:nvSpPr>
        <xdr:cNvPr id="5122" name="AutoShape 2" descr="Thumbnail ImageUnnamed picture is in the background.">
          <a:extLst>
            <a:ext uri="{FF2B5EF4-FFF2-40B4-BE49-F238E27FC236}">
              <a16:creationId xmlns:a16="http://schemas.microsoft.com/office/drawing/2014/main" id="{00000000-0008-0000-0100-000002140000}"/>
            </a:ext>
          </a:extLst>
        </xdr:cNvPr>
        <xdr:cNvSpPr>
          <a:spLocks noChangeAspect="1" noChangeArrowheads="1"/>
        </xdr:cNvSpPr>
      </xdr:nvSpPr>
      <xdr:spPr bwMode="auto">
        <a:xfrm>
          <a:off x="7515225" y="1790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352426</xdr:colOff>
      <xdr:row>0</xdr:row>
      <xdr:rowOff>152401</xdr:rowOff>
    </xdr:from>
    <xdr:to>
      <xdr:col>6</xdr:col>
      <xdr:colOff>238181</xdr:colOff>
      <xdr:row>4</xdr:row>
      <xdr:rowOff>152400</xdr:rowOff>
    </xdr:to>
    <xdr:pic>
      <xdr:nvPicPr>
        <xdr:cNvPr id="4" name="Picture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552701" y="152401"/>
          <a:ext cx="1209730" cy="723899"/>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228600</xdr:colOff>
      <xdr:row>12</xdr:row>
      <xdr:rowOff>0</xdr:rowOff>
    </xdr:from>
    <xdr:to>
      <xdr:col>12</xdr:col>
      <xdr:colOff>228600</xdr:colOff>
      <xdr:row>12</xdr:row>
      <xdr:rowOff>0</xdr:rowOff>
    </xdr:to>
    <xdr:sp macro="" textlink="">
      <xdr:nvSpPr>
        <xdr:cNvPr id="6867" name="Line 118">
          <a:extLst>
            <a:ext uri="{FF2B5EF4-FFF2-40B4-BE49-F238E27FC236}">
              <a16:creationId xmlns:a16="http://schemas.microsoft.com/office/drawing/2014/main" id="{00000000-0008-0000-0200-0000D31A0000}"/>
            </a:ext>
          </a:extLst>
        </xdr:cNvPr>
        <xdr:cNvSpPr>
          <a:spLocks noChangeShapeType="1"/>
        </xdr:cNvSpPr>
      </xdr:nvSpPr>
      <xdr:spPr bwMode="auto">
        <a:xfrm>
          <a:off x="3952875"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228600</xdr:colOff>
      <xdr:row>12</xdr:row>
      <xdr:rowOff>0</xdr:rowOff>
    </xdr:from>
    <xdr:to>
      <xdr:col>12</xdr:col>
      <xdr:colOff>228600</xdr:colOff>
      <xdr:row>12</xdr:row>
      <xdr:rowOff>0</xdr:rowOff>
    </xdr:to>
    <xdr:sp macro="" textlink="">
      <xdr:nvSpPr>
        <xdr:cNvPr id="6868" name="Line 192">
          <a:extLst>
            <a:ext uri="{FF2B5EF4-FFF2-40B4-BE49-F238E27FC236}">
              <a16:creationId xmlns:a16="http://schemas.microsoft.com/office/drawing/2014/main" id="{00000000-0008-0000-0200-0000D41A0000}"/>
            </a:ext>
          </a:extLst>
        </xdr:cNvPr>
        <xdr:cNvSpPr>
          <a:spLocks noChangeShapeType="1"/>
        </xdr:cNvSpPr>
      </xdr:nvSpPr>
      <xdr:spPr bwMode="auto">
        <a:xfrm>
          <a:off x="3952875"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9525</xdr:colOff>
      <xdr:row>12</xdr:row>
      <xdr:rowOff>9525</xdr:rowOff>
    </xdr:from>
    <xdr:to>
      <xdr:col>7</xdr:col>
      <xdr:colOff>19050</xdr:colOff>
      <xdr:row>13</xdr:row>
      <xdr:rowOff>9525</xdr:rowOff>
    </xdr:to>
    <xdr:pic>
      <xdr:nvPicPr>
        <xdr:cNvPr id="6869" name="Picture 335">
          <a:extLst>
            <a:ext uri="{FF2B5EF4-FFF2-40B4-BE49-F238E27FC236}">
              <a16:creationId xmlns:a16="http://schemas.microsoft.com/office/drawing/2014/main" id="{00000000-0008-0000-0200-0000D51A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15487" y="1540852"/>
          <a:ext cx="1570159" cy="1978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234471</xdr:colOff>
      <xdr:row>12</xdr:row>
      <xdr:rowOff>21980</xdr:rowOff>
    </xdr:from>
    <xdr:to>
      <xdr:col>13</xdr:col>
      <xdr:colOff>2084</xdr:colOff>
      <xdr:row>15</xdr:row>
      <xdr:rowOff>130958</xdr:rowOff>
    </xdr:to>
    <xdr:pic>
      <xdr:nvPicPr>
        <xdr:cNvPr id="7" name="Picture 6">
          <a:extLst>
            <a:ext uri="{FF2B5EF4-FFF2-40B4-BE49-F238E27FC236}">
              <a16:creationId xmlns:a16="http://schemas.microsoft.com/office/drawing/2014/main" id="{00000000-0008-0000-02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96721" y="1553307"/>
          <a:ext cx="1052267" cy="629190"/>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hyperlink" Target="https://www.tilewareproducts.com/us" TargetMode="External"/><Relationship Id="rId3" Type="http://schemas.openxmlformats.org/officeDocument/2006/relationships/hyperlink" Target="https://www.tilewareproducts.com/us/categories/boundless" TargetMode="External"/><Relationship Id="rId7" Type="http://schemas.openxmlformats.org/officeDocument/2006/relationships/hyperlink" Target="https://www.tilewareproducts.com/us/categories/bella-vetro" TargetMode="External"/><Relationship Id="rId2" Type="http://schemas.openxmlformats.org/officeDocument/2006/relationships/hyperlink" Target="https://www.tilewareproducts.com/us/categories/promessa" TargetMode="External"/><Relationship Id="rId1" Type="http://schemas.openxmlformats.org/officeDocument/2006/relationships/hyperlink" Target="http://www.conestogatile.com/" TargetMode="External"/><Relationship Id="rId6" Type="http://schemas.openxmlformats.org/officeDocument/2006/relationships/hyperlink" Target="https://www.tilewareproducts.com/us/categories/structural-surfaces" TargetMode="External"/><Relationship Id="rId5" Type="http://schemas.openxmlformats.org/officeDocument/2006/relationships/hyperlink" Target="https://www.tilewareproducts.com/us/categories/secure" TargetMode="External"/><Relationship Id="rId4" Type="http://schemas.openxmlformats.org/officeDocument/2006/relationships/hyperlink" Target="https://www.tilewareproducts.com/us/categories/victoria"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60"/>
  <sheetViews>
    <sheetView topLeftCell="A4" workbookViewId="0">
      <selection activeCell="H55" sqref="H55"/>
    </sheetView>
  </sheetViews>
  <sheetFormatPr defaultRowHeight="12.75" x14ac:dyDescent="0.2"/>
  <cols>
    <col min="1" max="1" width="18.85546875" customWidth="1"/>
    <col min="2" max="8" width="9.42578125" customWidth="1"/>
  </cols>
  <sheetData>
    <row r="1" spans="1:13" ht="23.25" x14ac:dyDescent="0.35">
      <c r="A1" s="7" t="s">
        <v>49</v>
      </c>
      <c r="B1" s="109" t="s">
        <v>152</v>
      </c>
    </row>
    <row r="2" spans="1:13" x14ac:dyDescent="0.2">
      <c r="A2" s="7" t="s">
        <v>77</v>
      </c>
      <c r="B2" s="181" t="s">
        <v>90</v>
      </c>
      <c r="D2" s="175"/>
    </row>
    <row r="3" spans="1:13" x14ac:dyDescent="0.2">
      <c r="A3" s="7" t="s">
        <v>65</v>
      </c>
      <c r="B3" s="107" t="s">
        <v>81</v>
      </c>
      <c r="D3" s="175"/>
      <c r="E3" s="156"/>
    </row>
    <row r="4" spans="1:13" x14ac:dyDescent="0.2">
      <c r="A4" s="7" t="s">
        <v>25</v>
      </c>
      <c r="B4" s="108" t="s">
        <v>185</v>
      </c>
      <c r="C4" s="108"/>
      <c r="D4" s="108"/>
    </row>
    <row r="6" spans="1:13" x14ac:dyDescent="0.2">
      <c r="A6" s="89"/>
      <c r="B6" s="89"/>
      <c r="C6" s="89"/>
      <c r="D6" s="89"/>
      <c r="E6" s="89"/>
      <c r="F6" s="89"/>
      <c r="G6" s="89"/>
      <c r="H6" s="89"/>
    </row>
    <row r="8" spans="1:13" x14ac:dyDescent="0.2">
      <c r="A8" s="50" t="s">
        <v>39</v>
      </c>
      <c r="B8" s="51"/>
      <c r="C8" s="208"/>
      <c r="D8" s="208"/>
      <c r="E8" s="208"/>
      <c r="F8" s="208"/>
      <c r="G8" s="208"/>
      <c r="H8" s="209"/>
    </row>
    <row r="9" spans="1:13" x14ac:dyDescent="0.2">
      <c r="A9" s="3"/>
      <c r="B9" s="3"/>
      <c r="C9" s="3"/>
      <c r="D9" s="3"/>
      <c r="E9" s="3"/>
      <c r="F9" s="3"/>
      <c r="G9" s="3"/>
      <c r="H9" s="3"/>
      <c r="I9" s="3"/>
      <c r="J9" s="3"/>
      <c r="K9" s="3"/>
      <c r="L9" s="3"/>
      <c r="M9" s="3"/>
    </row>
    <row r="10" spans="1:13" x14ac:dyDescent="0.2">
      <c r="A10" s="3"/>
      <c r="B10" s="3" t="s">
        <v>28</v>
      </c>
      <c r="C10" s="3"/>
      <c r="D10" s="3"/>
      <c r="F10" s="3"/>
      <c r="G10" s="3"/>
      <c r="H10" s="3"/>
      <c r="I10" s="3"/>
      <c r="J10" s="3"/>
      <c r="K10" s="3"/>
      <c r="L10" s="3"/>
      <c r="M10" s="3"/>
    </row>
    <row r="11" spans="1:13" x14ac:dyDescent="0.2">
      <c r="A11" s="3"/>
      <c r="B11" s="3" t="s">
        <v>29</v>
      </c>
      <c r="C11" s="3"/>
      <c r="D11" s="3"/>
      <c r="F11" s="3"/>
      <c r="G11" s="3"/>
      <c r="H11" s="3"/>
      <c r="I11" s="3"/>
      <c r="J11" s="3"/>
      <c r="K11" s="3"/>
      <c r="L11" s="3"/>
      <c r="M11" s="3"/>
    </row>
    <row r="12" spans="1:13" x14ac:dyDescent="0.2">
      <c r="A12" s="3"/>
      <c r="B12" s="3"/>
      <c r="C12" s="3"/>
      <c r="D12" s="3"/>
      <c r="F12" s="3"/>
      <c r="G12" s="3"/>
      <c r="H12" s="3"/>
      <c r="I12" s="3"/>
      <c r="J12" s="3"/>
      <c r="K12" s="3"/>
      <c r="L12" s="3"/>
      <c r="M12" s="3"/>
    </row>
    <row r="13" spans="1:13" x14ac:dyDescent="0.2">
      <c r="A13" s="3"/>
      <c r="B13" s="3"/>
      <c r="C13" s="3"/>
      <c r="D13" s="3"/>
      <c r="F13" s="3"/>
      <c r="G13" s="3"/>
      <c r="H13" s="3"/>
      <c r="I13" s="3"/>
      <c r="J13" s="3"/>
      <c r="K13" s="3"/>
      <c r="L13" s="3"/>
      <c r="M13" s="3"/>
    </row>
    <row r="14" spans="1:13" x14ac:dyDescent="0.2">
      <c r="A14" s="3"/>
      <c r="B14" s="3" t="s">
        <v>30</v>
      </c>
      <c r="C14" s="3"/>
      <c r="D14" s="3"/>
      <c r="F14" s="3"/>
      <c r="G14" s="3"/>
      <c r="H14" s="3"/>
      <c r="I14" s="3"/>
      <c r="J14" s="3"/>
      <c r="K14" s="3"/>
      <c r="L14" s="3"/>
      <c r="M14" s="3"/>
    </row>
    <row r="15" spans="1:13" x14ac:dyDescent="0.2">
      <c r="A15" s="3"/>
      <c r="B15" s="3" t="s">
        <v>29</v>
      </c>
      <c r="C15" s="3"/>
      <c r="D15" s="3"/>
      <c r="F15" s="3"/>
      <c r="G15" s="3"/>
      <c r="H15" s="3"/>
      <c r="I15" s="3"/>
      <c r="J15" s="3"/>
      <c r="K15" s="3"/>
      <c r="L15" s="3"/>
      <c r="M15" s="3"/>
    </row>
    <row r="16" spans="1:13" x14ac:dyDescent="0.2">
      <c r="A16" s="3"/>
      <c r="B16" s="3"/>
      <c r="C16" s="3"/>
      <c r="D16" s="3"/>
      <c r="E16" s="3"/>
      <c r="F16" s="3"/>
      <c r="G16" s="3"/>
      <c r="H16" s="3"/>
      <c r="I16" s="3"/>
      <c r="J16" s="3"/>
      <c r="K16" s="3"/>
      <c r="L16" s="3"/>
      <c r="M16" s="3"/>
    </row>
    <row r="17" spans="1:13" x14ac:dyDescent="0.2">
      <c r="A17" s="3"/>
      <c r="B17" s="3"/>
      <c r="C17" s="3"/>
      <c r="D17" s="3"/>
      <c r="E17" s="3"/>
      <c r="F17" s="3"/>
      <c r="G17" s="3"/>
      <c r="H17" s="3"/>
      <c r="I17" s="3"/>
      <c r="J17" s="3"/>
      <c r="K17" s="3"/>
      <c r="L17" s="3"/>
      <c r="M17" s="3"/>
    </row>
    <row r="18" spans="1:13" x14ac:dyDescent="0.2">
      <c r="B18" s="3" t="s">
        <v>31</v>
      </c>
      <c r="C18" s="3"/>
      <c r="D18" s="3"/>
      <c r="E18" s="3"/>
      <c r="F18" s="3"/>
      <c r="G18" s="3"/>
      <c r="H18" s="3"/>
      <c r="I18" s="3"/>
      <c r="J18" s="3"/>
      <c r="K18" s="3"/>
      <c r="L18" s="3"/>
      <c r="M18" s="3"/>
    </row>
    <row r="19" spans="1:13" ht="6" customHeight="1" x14ac:dyDescent="0.2">
      <c r="B19" s="3"/>
      <c r="C19" s="3"/>
      <c r="D19" s="3"/>
      <c r="E19" s="3"/>
      <c r="F19" s="3"/>
      <c r="G19" s="3"/>
      <c r="H19" s="3"/>
      <c r="I19" s="3"/>
      <c r="J19" s="3"/>
      <c r="K19" s="3"/>
      <c r="L19" s="3"/>
      <c r="M19" s="3"/>
    </row>
    <row r="20" spans="1:13" x14ac:dyDescent="0.2">
      <c r="B20" s="48" t="s">
        <v>32</v>
      </c>
      <c r="C20" s="48"/>
      <c r="D20" s="3"/>
      <c r="E20" s="3"/>
      <c r="F20" s="3"/>
      <c r="G20" s="3"/>
      <c r="H20" s="3"/>
      <c r="I20" s="3"/>
      <c r="J20" s="3"/>
      <c r="K20" s="3"/>
      <c r="L20" s="3"/>
      <c r="M20" s="3"/>
    </row>
    <row r="21" spans="1:13" x14ac:dyDescent="0.2">
      <c r="B21" s="49" t="s">
        <v>14</v>
      </c>
      <c r="C21" s="49" t="s">
        <v>33</v>
      </c>
      <c r="D21" s="3"/>
      <c r="E21" s="3"/>
      <c r="F21" s="3"/>
      <c r="G21" s="3"/>
      <c r="H21" s="3"/>
      <c r="I21" s="3"/>
      <c r="J21" s="3"/>
      <c r="K21" s="3"/>
      <c r="L21" s="3"/>
      <c r="M21" s="3"/>
    </row>
    <row r="22" spans="1:13" x14ac:dyDescent="0.2">
      <c r="B22" s="47" t="str">
        <f>+B3</f>
        <v>C</v>
      </c>
      <c r="C22" s="63"/>
      <c r="D22" s="3"/>
      <c r="E22" s="3"/>
      <c r="F22" s="3"/>
      <c r="G22" s="3"/>
      <c r="H22" s="3"/>
      <c r="I22" s="3"/>
      <c r="J22" s="3"/>
      <c r="K22" s="3"/>
      <c r="L22" s="3"/>
      <c r="M22" s="3"/>
    </row>
    <row r="23" spans="1:13" x14ac:dyDescent="0.2">
      <c r="B23" s="6"/>
      <c r="C23" s="110"/>
      <c r="D23" s="3"/>
      <c r="E23" s="3"/>
      <c r="F23" s="3"/>
      <c r="G23" s="3"/>
      <c r="H23" s="3"/>
      <c r="I23" s="3"/>
      <c r="J23" s="3"/>
      <c r="K23" s="3"/>
      <c r="L23" s="3"/>
      <c r="M23" s="3"/>
    </row>
    <row r="24" spans="1:13" x14ac:dyDescent="0.2">
      <c r="A24" s="3"/>
      <c r="B24" s="3" t="s">
        <v>34</v>
      </c>
      <c r="C24" s="3"/>
      <c r="D24" s="3"/>
      <c r="F24" s="3"/>
      <c r="G24" s="3"/>
      <c r="H24" s="3"/>
      <c r="I24" s="3"/>
      <c r="J24" s="3"/>
      <c r="K24" s="3"/>
      <c r="L24" s="3"/>
      <c r="M24" s="3"/>
    </row>
    <row r="25" spans="1:13" x14ac:dyDescent="0.2">
      <c r="A25" s="3"/>
      <c r="B25" s="3" t="s">
        <v>29</v>
      </c>
      <c r="C25" s="3"/>
      <c r="D25" s="3"/>
      <c r="F25" s="3"/>
      <c r="G25" s="3"/>
      <c r="H25" s="3"/>
      <c r="I25" s="3"/>
      <c r="J25" s="3"/>
      <c r="K25" s="3"/>
      <c r="L25" s="3"/>
      <c r="M25" s="3"/>
    </row>
    <row r="26" spans="1:13" x14ac:dyDescent="0.2">
      <c r="A26" s="3"/>
      <c r="B26" s="3"/>
      <c r="C26" s="3"/>
      <c r="D26" s="3"/>
      <c r="E26" s="3"/>
      <c r="F26" s="3"/>
      <c r="G26" s="3"/>
      <c r="H26" s="3"/>
      <c r="I26" s="3"/>
      <c r="J26" s="3"/>
      <c r="K26" s="3"/>
      <c r="L26" s="3"/>
      <c r="M26" s="3"/>
    </row>
    <row r="27" spans="1:13" x14ac:dyDescent="0.2">
      <c r="A27" s="3"/>
      <c r="B27" s="3"/>
      <c r="C27" s="3"/>
      <c r="D27" s="3"/>
      <c r="E27" s="3"/>
      <c r="F27" s="3"/>
      <c r="G27" s="3"/>
      <c r="H27" s="3"/>
      <c r="I27" s="3"/>
      <c r="J27" s="3"/>
      <c r="K27" s="3"/>
      <c r="L27" s="3"/>
      <c r="M27" s="3"/>
    </row>
    <row r="28" spans="1:13" x14ac:dyDescent="0.2">
      <c r="A28" s="79" t="s">
        <v>56</v>
      </c>
      <c r="B28" s="3" t="s">
        <v>35</v>
      </c>
      <c r="C28" s="3"/>
      <c r="D28" s="3"/>
      <c r="E28" s="3"/>
      <c r="F28" s="3"/>
      <c r="G28" s="3"/>
      <c r="H28" s="3"/>
      <c r="I28" s="3"/>
      <c r="J28" s="3"/>
      <c r="K28" s="3"/>
      <c r="L28" s="3"/>
      <c r="M28" s="3"/>
    </row>
    <row r="29" spans="1:13" x14ac:dyDescent="0.2">
      <c r="A29" s="79"/>
      <c r="B29" s="3" t="s">
        <v>7</v>
      </c>
      <c r="C29" s="3"/>
      <c r="D29" s="3"/>
      <c r="E29" s="3"/>
      <c r="F29" s="3"/>
      <c r="G29" s="3"/>
      <c r="H29" s="3"/>
      <c r="I29" s="3"/>
      <c r="J29" s="3"/>
      <c r="K29" s="3"/>
      <c r="L29" s="3"/>
      <c r="M29" s="3"/>
    </row>
    <row r="30" spans="1:13" x14ac:dyDescent="0.2">
      <c r="A30" s="79"/>
      <c r="B30" s="3"/>
      <c r="C30" s="3"/>
      <c r="D30" s="3"/>
      <c r="E30" s="3"/>
      <c r="F30" s="3"/>
      <c r="G30" s="3"/>
      <c r="H30" s="3"/>
      <c r="I30" s="3"/>
      <c r="J30" s="3"/>
      <c r="K30" s="3"/>
      <c r="L30" s="3"/>
      <c r="M30" s="3"/>
    </row>
    <row r="31" spans="1:13" x14ac:dyDescent="0.2">
      <c r="A31" s="79" t="s">
        <v>57</v>
      </c>
      <c r="B31" s="3" t="s">
        <v>58</v>
      </c>
      <c r="C31" s="3"/>
      <c r="D31" s="3"/>
      <c r="E31" s="3"/>
      <c r="F31" s="3"/>
      <c r="G31" s="3"/>
      <c r="H31" s="3"/>
      <c r="I31" s="3"/>
      <c r="J31" s="3"/>
      <c r="K31" s="3"/>
      <c r="L31" s="3"/>
      <c r="M31" s="3"/>
    </row>
    <row r="32" spans="1:13" x14ac:dyDescent="0.2">
      <c r="A32" s="79"/>
      <c r="B32" s="3" t="s">
        <v>70</v>
      </c>
      <c r="C32" s="3"/>
      <c r="D32" s="3"/>
      <c r="E32" s="3"/>
      <c r="F32" s="3"/>
      <c r="G32" s="3"/>
      <c r="H32" s="3"/>
      <c r="I32" s="3"/>
      <c r="J32" s="3"/>
      <c r="K32" s="3"/>
      <c r="L32" s="3"/>
      <c r="M32" s="3"/>
    </row>
    <row r="33" spans="1:13" x14ac:dyDescent="0.2">
      <c r="B33" s="3"/>
      <c r="C33" s="3"/>
      <c r="D33" s="3"/>
      <c r="E33" s="3"/>
      <c r="F33" s="3"/>
      <c r="G33" s="3"/>
      <c r="H33" s="3"/>
      <c r="I33" s="3"/>
      <c r="J33" s="3"/>
      <c r="K33" s="3"/>
      <c r="L33" s="3"/>
      <c r="M33" s="3"/>
    </row>
    <row r="34" spans="1:13" x14ac:dyDescent="0.2">
      <c r="A34" s="79" t="s">
        <v>59</v>
      </c>
      <c r="B34" s="3" t="s">
        <v>40</v>
      </c>
      <c r="C34" s="3"/>
      <c r="D34" s="3"/>
      <c r="E34" s="3"/>
      <c r="F34" s="3"/>
      <c r="G34" s="3"/>
      <c r="H34" s="3"/>
      <c r="I34" s="3"/>
      <c r="J34" s="3"/>
      <c r="K34" s="3"/>
      <c r="L34" s="3"/>
      <c r="M34" s="3"/>
    </row>
    <row r="35" spans="1:13" x14ac:dyDescent="0.2">
      <c r="A35" s="79"/>
      <c r="B35" s="3" t="s">
        <v>71</v>
      </c>
      <c r="C35" s="3"/>
      <c r="D35" s="3"/>
      <c r="E35" s="3"/>
      <c r="F35" s="3"/>
      <c r="G35" s="3"/>
      <c r="H35" s="3"/>
      <c r="I35" s="3"/>
      <c r="J35" s="3"/>
      <c r="K35" s="3"/>
      <c r="L35" s="3"/>
      <c r="M35" s="3"/>
    </row>
    <row r="36" spans="1:13" x14ac:dyDescent="0.2">
      <c r="B36" s="3"/>
      <c r="C36" s="3"/>
      <c r="D36" s="3"/>
      <c r="E36" s="3"/>
      <c r="F36" s="3"/>
      <c r="G36" s="3"/>
      <c r="H36" s="3"/>
      <c r="I36" s="3"/>
      <c r="J36" s="3"/>
      <c r="K36" s="3"/>
      <c r="L36" s="3"/>
      <c r="M36" s="3"/>
    </row>
    <row r="37" spans="1:13" x14ac:dyDescent="0.2">
      <c r="A37" s="3"/>
      <c r="B37" s="104" t="s">
        <v>47</v>
      </c>
      <c r="C37" s="104" t="s">
        <v>60</v>
      </c>
      <c r="D37" s="210" t="s">
        <v>48</v>
      </c>
      <c r="E37" s="211"/>
      <c r="F37" s="104" t="s">
        <v>61</v>
      </c>
      <c r="G37" s="104" t="s">
        <v>62</v>
      </c>
      <c r="H37" s="104" t="s">
        <v>63</v>
      </c>
      <c r="I37" s="3"/>
      <c r="J37" s="3"/>
      <c r="K37" s="3"/>
      <c r="L37" s="3"/>
      <c r="M37" s="3"/>
    </row>
    <row r="38" spans="1:13" x14ac:dyDescent="0.2">
      <c r="B38" s="105">
        <v>1</v>
      </c>
      <c r="C38" s="125"/>
      <c r="D38" s="106" t="s">
        <v>103</v>
      </c>
      <c r="E38" s="103"/>
      <c r="F38" s="126" t="s">
        <v>64</v>
      </c>
      <c r="G38" s="126">
        <v>0</v>
      </c>
      <c r="H38" s="126"/>
      <c r="I38" s="3"/>
      <c r="J38" s="3" t="s">
        <v>79</v>
      </c>
      <c r="K38" s="3"/>
      <c r="L38" s="3"/>
      <c r="M38" s="3"/>
    </row>
    <row r="39" spans="1:13" x14ac:dyDescent="0.2">
      <c r="B39" s="105">
        <v>2</v>
      </c>
      <c r="C39" s="125"/>
      <c r="D39" s="106" t="s">
        <v>104</v>
      </c>
      <c r="E39" s="103"/>
      <c r="F39" s="126" t="s">
        <v>64</v>
      </c>
      <c r="G39" s="126">
        <v>0</v>
      </c>
      <c r="H39" s="126"/>
      <c r="I39" s="3"/>
      <c r="J39" s="3"/>
      <c r="K39" s="3"/>
      <c r="L39" s="3"/>
      <c r="M39" s="3"/>
    </row>
    <row r="40" spans="1:13" x14ac:dyDescent="0.2">
      <c r="B40" s="105">
        <v>3</v>
      </c>
      <c r="C40" s="125"/>
      <c r="D40" s="106" t="s">
        <v>105</v>
      </c>
      <c r="E40" s="103"/>
      <c r="F40" s="126" t="s">
        <v>64</v>
      </c>
      <c r="G40" s="126">
        <v>0</v>
      </c>
      <c r="H40" s="126"/>
      <c r="I40" s="3"/>
      <c r="J40" s="3"/>
      <c r="K40" s="3"/>
      <c r="L40" s="3"/>
      <c r="M40" s="3"/>
    </row>
    <row r="41" spans="1:13" x14ac:dyDescent="0.2">
      <c r="B41" s="105">
        <v>4</v>
      </c>
      <c r="C41" s="125"/>
      <c r="D41" s="106" t="s">
        <v>106</v>
      </c>
      <c r="E41" s="103"/>
      <c r="F41" s="126" t="s">
        <v>64</v>
      </c>
      <c r="G41" s="126">
        <v>0</v>
      </c>
      <c r="H41" s="126"/>
      <c r="I41" s="3"/>
      <c r="J41" s="3"/>
      <c r="K41" s="3"/>
      <c r="L41" s="3"/>
      <c r="M41" s="3"/>
    </row>
    <row r="42" spans="1:13" x14ac:dyDescent="0.2">
      <c r="B42" s="105">
        <v>5</v>
      </c>
      <c r="C42" s="125"/>
      <c r="D42" s="106" t="s">
        <v>107</v>
      </c>
      <c r="E42" s="103"/>
      <c r="F42" s="126" t="s">
        <v>64</v>
      </c>
      <c r="G42" s="126">
        <v>0</v>
      </c>
      <c r="H42" s="126"/>
      <c r="I42" s="3"/>
      <c r="J42" s="3"/>
      <c r="K42" s="3"/>
      <c r="L42" s="3"/>
      <c r="M42" s="3"/>
    </row>
    <row r="43" spans="1:13" x14ac:dyDescent="0.2">
      <c r="B43" s="105">
        <v>6</v>
      </c>
      <c r="C43" s="125"/>
      <c r="D43" s="106">
        <v>0</v>
      </c>
      <c r="E43" s="103"/>
      <c r="F43" s="126" t="s">
        <v>64</v>
      </c>
      <c r="G43" s="126">
        <v>0</v>
      </c>
      <c r="H43" s="126"/>
      <c r="I43" s="3"/>
      <c r="J43" s="3"/>
      <c r="K43" s="3"/>
      <c r="L43" s="3"/>
      <c r="M43" s="3"/>
    </row>
    <row r="44" spans="1:13" x14ac:dyDescent="0.2">
      <c r="B44" s="105">
        <v>7</v>
      </c>
      <c r="C44" s="125"/>
      <c r="D44" s="106">
        <v>0</v>
      </c>
      <c r="E44" s="103"/>
      <c r="F44" s="126" t="s">
        <v>64</v>
      </c>
      <c r="G44" s="126">
        <v>0</v>
      </c>
      <c r="H44" s="126"/>
      <c r="I44" s="3"/>
      <c r="J44" s="3"/>
      <c r="K44" s="3"/>
      <c r="L44" s="3"/>
      <c r="M44" s="3"/>
    </row>
    <row r="45" spans="1:13" x14ac:dyDescent="0.2">
      <c r="A45" s="3"/>
      <c r="B45" s="3"/>
      <c r="C45" s="3"/>
      <c r="D45" s="3"/>
      <c r="E45" s="3"/>
      <c r="F45" s="3"/>
      <c r="G45" s="3"/>
      <c r="H45" s="3"/>
      <c r="I45" s="3"/>
      <c r="J45" s="3"/>
      <c r="K45" s="3"/>
      <c r="L45" s="3"/>
      <c r="M45" s="3"/>
    </row>
    <row r="46" spans="1:13" x14ac:dyDescent="0.2">
      <c r="A46" s="3" t="s">
        <v>36</v>
      </c>
      <c r="B46" s="3"/>
      <c r="C46" s="3"/>
      <c r="D46" s="3"/>
      <c r="E46" s="3"/>
      <c r="F46" s="3"/>
      <c r="G46" s="3"/>
      <c r="H46" s="3"/>
      <c r="I46" s="3"/>
      <c r="J46" s="3"/>
      <c r="K46" s="3"/>
      <c r="L46" s="3"/>
      <c r="M46" s="3"/>
    </row>
    <row r="47" spans="1:13" x14ac:dyDescent="0.2">
      <c r="A47" s="3" t="s">
        <v>80</v>
      </c>
      <c r="B47" s="3"/>
      <c r="C47" s="3"/>
      <c r="D47" s="3"/>
      <c r="E47" s="3"/>
      <c r="F47" s="3"/>
      <c r="G47" s="3"/>
      <c r="H47" s="3"/>
      <c r="I47" s="3"/>
      <c r="J47" s="3"/>
      <c r="K47" s="3"/>
      <c r="L47" s="3"/>
      <c r="M47" s="3"/>
    </row>
    <row r="48" spans="1:13" x14ac:dyDescent="0.2">
      <c r="A48" s="3"/>
      <c r="B48" s="3"/>
      <c r="C48" s="3"/>
      <c r="D48" s="3"/>
      <c r="E48" s="3"/>
      <c r="F48" s="3"/>
      <c r="G48" s="3"/>
      <c r="H48" s="3"/>
      <c r="I48" s="3"/>
      <c r="J48" s="3"/>
      <c r="K48" s="3"/>
      <c r="L48" s="3"/>
      <c r="M48" s="3"/>
    </row>
    <row r="49" spans="1:13" x14ac:dyDescent="0.2">
      <c r="A49" s="3"/>
      <c r="B49" s="3" t="s">
        <v>37</v>
      </c>
      <c r="C49" s="3"/>
      <c r="D49" s="3"/>
      <c r="F49" s="3"/>
      <c r="G49" s="3"/>
      <c r="H49" s="3"/>
      <c r="I49" s="3"/>
      <c r="J49" s="3"/>
      <c r="K49" s="3"/>
      <c r="L49" s="3"/>
      <c r="M49" s="3"/>
    </row>
    <row r="50" spans="1:13" x14ac:dyDescent="0.2">
      <c r="A50" s="3"/>
      <c r="B50" s="3" t="s">
        <v>29</v>
      </c>
      <c r="C50" s="3"/>
      <c r="D50" s="3"/>
      <c r="F50" s="3"/>
      <c r="G50" s="3"/>
      <c r="H50" s="3"/>
      <c r="I50" s="3"/>
      <c r="J50" s="3"/>
      <c r="K50" s="3"/>
      <c r="L50" s="3"/>
      <c r="M50" s="3"/>
    </row>
    <row r="51" spans="1:13" x14ac:dyDescent="0.2">
      <c r="A51" s="3"/>
      <c r="B51" s="3"/>
      <c r="C51" s="3"/>
      <c r="D51" s="3"/>
      <c r="E51" s="3"/>
      <c r="F51" s="3"/>
      <c r="G51" s="3"/>
      <c r="H51" s="3"/>
      <c r="I51" s="3"/>
      <c r="J51" s="3"/>
      <c r="K51" s="3"/>
      <c r="L51" s="3"/>
      <c r="M51" s="3"/>
    </row>
    <row r="52" spans="1:13" x14ac:dyDescent="0.2">
      <c r="A52" s="3"/>
      <c r="B52" s="3"/>
      <c r="C52" s="3"/>
      <c r="D52" s="3"/>
      <c r="E52" s="3"/>
      <c r="F52" s="3"/>
      <c r="G52" s="3"/>
      <c r="H52" s="3"/>
      <c r="I52" s="3"/>
      <c r="J52" s="3"/>
      <c r="K52" s="3"/>
      <c r="L52" s="3"/>
      <c r="M52" s="3"/>
    </row>
    <row r="53" spans="1:13" x14ac:dyDescent="0.2">
      <c r="A53" s="3"/>
      <c r="B53" s="3" t="s">
        <v>38</v>
      </c>
      <c r="C53" s="3"/>
      <c r="D53" s="3"/>
      <c r="F53" s="3"/>
      <c r="G53" s="3"/>
      <c r="H53" s="3"/>
      <c r="I53" s="3"/>
      <c r="J53" s="3"/>
      <c r="K53" s="3"/>
      <c r="L53" s="3"/>
      <c r="M53" s="3"/>
    </row>
    <row r="54" spans="1:13" x14ac:dyDescent="0.2">
      <c r="A54" s="3"/>
      <c r="B54" s="3" t="s">
        <v>29</v>
      </c>
      <c r="C54" s="3"/>
      <c r="D54" s="3"/>
      <c r="F54" s="3"/>
      <c r="G54" s="3"/>
      <c r="H54" s="3"/>
      <c r="I54" s="3"/>
      <c r="J54" s="3"/>
      <c r="K54" s="3"/>
      <c r="L54" s="3"/>
      <c r="M54" s="3"/>
    </row>
    <row r="55" spans="1:13" x14ac:dyDescent="0.2">
      <c r="A55" s="3"/>
      <c r="B55" s="3"/>
      <c r="C55" s="3"/>
      <c r="D55" s="3"/>
      <c r="E55" s="3"/>
      <c r="F55" s="3"/>
      <c r="G55" s="3"/>
      <c r="H55" s="87" t="s">
        <v>78</v>
      </c>
      <c r="I55" s="3"/>
      <c r="J55" s="3"/>
      <c r="K55" s="3"/>
      <c r="L55" s="3"/>
      <c r="M55" s="3"/>
    </row>
    <row r="56" spans="1:13" x14ac:dyDescent="0.2">
      <c r="A56" s="3"/>
      <c r="B56" s="3"/>
      <c r="C56" s="3"/>
      <c r="D56" s="3"/>
      <c r="E56" s="3"/>
      <c r="F56" s="3"/>
      <c r="G56" s="3"/>
      <c r="H56" s="3"/>
      <c r="I56" s="3"/>
      <c r="J56" s="3"/>
      <c r="K56" s="3"/>
      <c r="L56" s="3"/>
      <c r="M56" s="3"/>
    </row>
    <row r="57" spans="1:13" x14ac:dyDescent="0.2">
      <c r="A57" s="3" t="s">
        <v>5</v>
      </c>
      <c r="B57" s="3"/>
      <c r="C57" s="3"/>
      <c r="D57" s="3"/>
      <c r="E57" s="3"/>
      <c r="F57" s="3"/>
      <c r="G57" s="3"/>
      <c r="H57" s="3"/>
      <c r="I57" s="3"/>
      <c r="J57" s="3"/>
      <c r="K57" s="3"/>
      <c r="L57" s="3"/>
      <c r="M57" s="3"/>
    </row>
    <row r="58" spans="1:13" x14ac:dyDescent="0.2">
      <c r="A58" s="3" t="s">
        <v>6</v>
      </c>
      <c r="B58" s="3"/>
      <c r="C58" s="3"/>
      <c r="D58" s="3"/>
      <c r="E58" s="3"/>
      <c r="F58" s="3"/>
      <c r="G58" s="3"/>
      <c r="H58" s="3"/>
      <c r="I58" s="3"/>
      <c r="J58" s="3"/>
      <c r="K58" s="3"/>
      <c r="L58" s="3"/>
      <c r="M58" s="3"/>
    </row>
    <row r="59" spans="1:13" x14ac:dyDescent="0.2">
      <c r="A59" s="3"/>
      <c r="B59" s="3"/>
      <c r="C59" s="3"/>
      <c r="D59" s="3"/>
      <c r="E59" s="3"/>
      <c r="F59" s="3"/>
      <c r="G59" s="3"/>
      <c r="H59" s="3"/>
      <c r="I59" s="3"/>
      <c r="J59" s="3"/>
      <c r="K59" s="3"/>
      <c r="L59" s="3"/>
      <c r="M59" s="3"/>
    </row>
    <row r="60" spans="1:13" x14ac:dyDescent="0.2">
      <c r="A60" s="89"/>
      <c r="B60" s="89"/>
      <c r="C60" s="89"/>
      <c r="D60" s="89"/>
      <c r="E60" s="89"/>
      <c r="F60" s="89"/>
      <c r="G60" s="89"/>
      <c r="H60" s="89"/>
    </row>
  </sheetData>
  <mergeCells count="2">
    <mergeCell ref="C8:H8"/>
    <mergeCell ref="D37:E37"/>
  </mergeCells>
  <phoneticPr fontId="0" type="noConversion"/>
  <pageMargins left="0.75" right="0.75" top="1" bottom="1" header="0.5" footer="0.5"/>
  <pageSetup orientation="portrait" r:id="rId1"/>
  <headerFooter alignWithMargins="0"/>
  <ignoredErrors>
    <ignoredError sqref="B4" twoDigitTextYear="1"/>
  </ignoredErrors>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1038225</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1038225</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1038225</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48</xdr:row>
                    <xdr:rowOff>28575</xdr:rowOff>
                  </from>
                  <to>
                    <xdr:col>0</xdr:col>
                    <xdr:colOff>1038225</xdr:colOff>
                    <xdr:row>50</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52</xdr:row>
                    <xdr:rowOff>28575</xdr:rowOff>
                  </from>
                  <to>
                    <xdr:col>0</xdr:col>
                    <xdr:colOff>1038225</xdr:colOff>
                    <xdr:row>54</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3:S53"/>
  <sheetViews>
    <sheetView workbookViewId="0">
      <selection sqref="A1:K52"/>
    </sheetView>
  </sheetViews>
  <sheetFormatPr defaultRowHeight="12.75" x14ac:dyDescent="0.2"/>
  <cols>
    <col min="1" max="1" width="4.85546875" style="97" customWidth="1"/>
    <col min="2" max="2" width="1" style="10" customWidth="1"/>
    <col min="3" max="3" width="27" style="2" customWidth="1"/>
    <col min="4" max="4" width="1" style="2" customWidth="1"/>
    <col min="5" max="5" width="16.5703125" style="2" customWidth="1"/>
    <col min="6" max="6" width="3.28515625" customWidth="1"/>
    <col min="7" max="7" width="4.85546875" style="10" customWidth="1"/>
    <col min="8" max="8" width="1" style="10" customWidth="1"/>
    <col min="9" max="9" width="22.140625" style="2" customWidth="1"/>
    <col min="10" max="10" width="1" style="2" customWidth="1"/>
    <col min="11" max="11" width="12.5703125" style="2" customWidth="1"/>
  </cols>
  <sheetData>
    <row r="3" spans="1:19" ht="15.75" x14ac:dyDescent="0.2">
      <c r="A3" s="168"/>
      <c r="B3" s="84"/>
      <c r="C3" s="84"/>
      <c r="D3" s="84"/>
      <c r="E3" s="84"/>
      <c r="F3" s="214" t="str">
        <f>"File '"&amp;Instructions!B2&amp;"' - "&amp;Instructions!B1</f>
        <v>File 'T' - TileWare</v>
      </c>
      <c r="G3" s="214"/>
      <c r="H3" s="214"/>
      <c r="I3" s="214"/>
      <c r="J3" s="214"/>
      <c r="K3" s="214"/>
      <c r="Q3" s="11"/>
      <c r="R3" s="6"/>
      <c r="S3" s="36"/>
    </row>
    <row r="4" spans="1:19" ht="15.75" x14ac:dyDescent="0.25">
      <c r="A4" s="168"/>
      <c r="B4" s="84"/>
      <c r="C4" s="84"/>
      <c r="D4" s="84"/>
      <c r="E4" s="194"/>
      <c r="Q4" s="11"/>
      <c r="R4" s="6"/>
      <c r="S4" s="36"/>
    </row>
    <row r="5" spans="1:19" ht="15.75" x14ac:dyDescent="0.2">
      <c r="A5" s="168"/>
      <c r="B5" s="84"/>
      <c r="C5" s="84"/>
      <c r="D5" s="84"/>
      <c r="E5" s="84"/>
      <c r="F5" s="84"/>
      <c r="G5" s="84"/>
      <c r="H5" s="84"/>
      <c r="I5" s="84"/>
      <c r="J5" s="84"/>
      <c r="K5" s="84"/>
      <c r="L5" s="3"/>
      <c r="M5" s="3"/>
      <c r="N5" s="3"/>
      <c r="O5" s="3"/>
      <c r="P5" s="4"/>
      <c r="Q5" s="11"/>
      <c r="R5" s="6"/>
      <c r="S5" s="36"/>
    </row>
    <row r="6" spans="1:19" ht="15.75" x14ac:dyDescent="0.2">
      <c r="A6" s="212" t="str">
        <f>"Price List Index - "&amp;Instructions!B4</f>
        <v>Price List Index - 1/1/26</v>
      </c>
      <c r="B6" s="212"/>
      <c r="C6" s="212"/>
      <c r="D6" s="212"/>
      <c r="E6" s="212"/>
      <c r="F6" s="212"/>
      <c r="G6" s="212"/>
      <c r="H6" s="212"/>
      <c r="I6" s="212"/>
      <c r="J6" s="212"/>
      <c r="K6" s="212"/>
      <c r="L6" s="3"/>
      <c r="M6" s="3"/>
      <c r="N6" s="3"/>
      <c r="Q6" s="11"/>
      <c r="R6" s="6"/>
      <c r="S6" s="36"/>
    </row>
    <row r="7" spans="1:19" ht="6" customHeight="1" x14ac:dyDescent="0.2">
      <c r="A7" s="168"/>
      <c r="B7" s="180"/>
      <c r="C7" s="180"/>
      <c r="D7" s="180"/>
      <c r="E7" s="180"/>
      <c r="F7" s="180"/>
      <c r="G7" s="180"/>
      <c r="H7" s="180"/>
      <c r="I7" s="180"/>
      <c r="J7" s="180"/>
      <c r="K7" s="180"/>
      <c r="L7" s="3"/>
      <c r="M7" s="3"/>
      <c r="N7" s="3"/>
      <c r="O7" s="3"/>
      <c r="P7" s="4"/>
      <c r="Q7" s="11"/>
      <c r="R7" s="6"/>
      <c r="S7" s="36"/>
    </row>
    <row r="8" spans="1:19" ht="3" customHeight="1" x14ac:dyDescent="0.2">
      <c r="A8" s="169"/>
      <c r="B8" s="85"/>
      <c r="C8" s="85"/>
      <c r="D8" s="85"/>
      <c r="E8" s="85"/>
      <c r="F8" s="85"/>
      <c r="G8" s="85"/>
      <c r="H8" s="85"/>
      <c r="I8" s="85"/>
      <c r="J8" s="85"/>
      <c r="K8" s="85"/>
    </row>
    <row r="9" spans="1:19" ht="3" customHeight="1" x14ac:dyDescent="0.2">
      <c r="A9" s="170"/>
      <c r="B9" s="86"/>
      <c r="C9" s="86"/>
      <c r="D9" s="86"/>
      <c r="E9" s="86"/>
      <c r="F9" s="86"/>
      <c r="G9" s="86"/>
      <c r="H9" s="86"/>
      <c r="I9" s="86"/>
      <c r="J9" s="86"/>
      <c r="K9" s="86"/>
    </row>
    <row r="11" spans="1:19" x14ac:dyDescent="0.2">
      <c r="A11" s="171" t="s">
        <v>8</v>
      </c>
      <c r="B11" s="81"/>
      <c r="C11" s="82" t="s">
        <v>230</v>
      </c>
      <c r="D11" s="82"/>
      <c r="E11" s="82"/>
      <c r="G11" s="81"/>
      <c r="H11" s="81"/>
      <c r="I11" s="81"/>
      <c r="J11" s="81"/>
      <c r="K11" s="81"/>
    </row>
    <row r="12" spans="1:19" s="83" customFormat="1" ht="15" customHeight="1" x14ac:dyDescent="0.2">
      <c r="A12" s="94"/>
      <c r="B12" s="79"/>
      <c r="C12" s="11" t="s">
        <v>228</v>
      </c>
      <c r="D12" s="3"/>
      <c r="E12" s="3"/>
      <c r="G12" s="93"/>
      <c r="H12" s="79"/>
      <c r="I12" s="3"/>
      <c r="J12" s="3"/>
      <c r="K12" s="3"/>
    </row>
    <row r="13" spans="1:19" s="83" customFormat="1" ht="15" customHeight="1" x14ac:dyDescent="0.2">
      <c r="A13" s="94">
        <v>1</v>
      </c>
      <c r="B13" s="79"/>
      <c r="C13" s="3" t="s">
        <v>92</v>
      </c>
      <c r="D13" s="3"/>
      <c r="E13" s="3"/>
      <c r="G13" s="93"/>
      <c r="H13" s="79"/>
      <c r="I13" s="3"/>
      <c r="J13" s="3"/>
      <c r="K13" s="3"/>
      <c r="N13"/>
    </row>
    <row r="14" spans="1:19" s="83" customFormat="1" ht="15" customHeight="1" x14ac:dyDescent="0.2">
      <c r="A14" s="94">
        <v>1</v>
      </c>
      <c r="B14" s="79"/>
      <c r="C14" s="3" t="s">
        <v>104</v>
      </c>
      <c r="D14" s="3"/>
      <c r="E14" s="3"/>
      <c r="G14" s="93"/>
      <c r="H14" s="80"/>
      <c r="I14" s="3"/>
      <c r="J14" s="3"/>
      <c r="K14" s="3"/>
    </row>
    <row r="15" spans="1:19" s="83" customFormat="1" ht="15" customHeight="1" x14ac:dyDescent="0.2">
      <c r="A15" s="94">
        <v>1</v>
      </c>
      <c r="B15" s="79"/>
      <c r="C15" s="3" t="s">
        <v>105</v>
      </c>
      <c r="D15" s="3"/>
      <c r="E15" s="3"/>
      <c r="G15" s="93"/>
      <c r="H15" s="80"/>
      <c r="I15" s="3"/>
      <c r="J15" s="3"/>
      <c r="K15" s="3"/>
    </row>
    <row r="16" spans="1:19" s="83" customFormat="1" ht="15" customHeight="1" x14ac:dyDescent="0.2">
      <c r="A16" s="174" t="s">
        <v>229</v>
      </c>
      <c r="B16" s="79"/>
      <c r="C16" s="3" t="s">
        <v>106</v>
      </c>
      <c r="D16" s="3"/>
      <c r="E16" s="3"/>
      <c r="G16" s="93"/>
      <c r="H16" s="79"/>
      <c r="I16" s="3"/>
      <c r="J16" s="3"/>
      <c r="K16" s="3"/>
    </row>
    <row r="17" spans="1:11" s="83" customFormat="1" ht="15" customHeight="1" x14ac:dyDescent="0.2">
      <c r="A17" s="94">
        <v>2</v>
      </c>
      <c r="B17" s="79"/>
      <c r="C17" s="3" t="s">
        <v>107</v>
      </c>
      <c r="D17" s="3"/>
      <c r="E17" s="3"/>
      <c r="G17" s="93"/>
      <c r="H17" s="79"/>
      <c r="I17" s="3"/>
      <c r="J17" s="3"/>
      <c r="K17" s="3"/>
    </row>
    <row r="18" spans="1:11" s="83" customFormat="1" ht="15" customHeight="1" x14ac:dyDescent="0.2">
      <c r="A18" s="94"/>
      <c r="B18" s="79"/>
      <c r="C18" s="11" t="s">
        <v>157</v>
      </c>
      <c r="D18" s="3"/>
      <c r="E18" s="3"/>
      <c r="G18" s="93"/>
      <c r="H18" s="79"/>
      <c r="I18" s="3"/>
      <c r="J18" s="3"/>
      <c r="K18" s="3"/>
    </row>
    <row r="19" spans="1:11" s="83" customFormat="1" ht="15" customHeight="1" x14ac:dyDescent="0.2">
      <c r="A19" s="94">
        <v>2</v>
      </c>
      <c r="B19" s="79"/>
      <c r="C19" s="3" t="s">
        <v>189</v>
      </c>
      <c r="D19" s="3"/>
      <c r="E19" s="3" t="s">
        <v>241</v>
      </c>
      <c r="G19" s="93"/>
      <c r="H19" s="79"/>
      <c r="I19" s="3"/>
      <c r="J19" s="3"/>
      <c r="K19" s="3"/>
    </row>
    <row r="20" spans="1:11" s="83" customFormat="1" ht="15" customHeight="1" x14ac:dyDescent="0.2">
      <c r="A20" s="94">
        <v>2</v>
      </c>
      <c r="B20" s="79"/>
      <c r="C20" s="3" t="s">
        <v>234</v>
      </c>
      <c r="D20" s="3"/>
      <c r="E20" s="3" t="s">
        <v>235</v>
      </c>
      <c r="G20" s="93"/>
      <c r="H20" s="79"/>
      <c r="I20" s="3"/>
      <c r="J20" s="3"/>
      <c r="K20" s="3"/>
    </row>
    <row r="21" spans="1:11" s="83" customFormat="1" ht="15" customHeight="1" x14ac:dyDescent="0.2">
      <c r="A21" s="94">
        <v>3</v>
      </c>
      <c r="B21" s="79"/>
      <c r="C21" s="3" t="s">
        <v>191</v>
      </c>
      <c r="D21" s="3"/>
      <c r="E21" s="3" t="s">
        <v>237</v>
      </c>
      <c r="G21" s="93"/>
      <c r="H21" s="79"/>
      <c r="I21" s="3"/>
      <c r="J21" s="3"/>
      <c r="K21" s="3"/>
    </row>
    <row r="22" spans="1:11" s="83" customFormat="1" ht="15" customHeight="1" x14ac:dyDescent="0.2">
      <c r="A22" s="94">
        <v>3</v>
      </c>
      <c r="B22" s="79"/>
      <c r="C22" s="3" t="s">
        <v>240</v>
      </c>
      <c r="D22" s="3"/>
      <c r="E22" s="3" t="s">
        <v>239</v>
      </c>
      <c r="G22" s="93"/>
      <c r="H22" s="79"/>
      <c r="I22" s="3"/>
      <c r="J22" s="3"/>
      <c r="K22" s="3"/>
    </row>
    <row r="23" spans="1:11" s="83" customFormat="1" ht="15" customHeight="1" x14ac:dyDescent="0.2">
      <c r="A23" s="94">
        <v>3</v>
      </c>
      <c r="B23" s="79"/>
      <c r="C23" s="3" t="s">
        <v>225</v>
      </c>
      <c r="D23" s="3"/>
      <c r="E23" s="3" t="s">
        <v>226</v>
      </c>
      <c r="G23" s="93"/>
      <c r="H23" s="79"/>
      <c r="I23" s="3"/>
      <c r="J23" s="3"/>
      <c r="K23" s="3"/>
    </row>
    <row r="24" spans="1:11" s="83" customFormat="1" ht="15" customHeight="1" x14ac:dyDescent="0.2">
      <c r="A24" s="94"/>
      <c r="B24" s="79"/>
      <c r="C24" s="3"/>
      <c r="D24" s="3"/>
      <c r="E24" s="3"/>
      <c r="G24" s="93"/>
      <c r="H24" s="79"/>
      <c r="I24" s="3"/>
      <c r="J24" s="3"/>
      <c r="K24" s="3"/>
    </row>
    <row r="25" spans="1:11" s="83" customFormat="1" ht="15" customHeight="1" x14ac:dyDescent="0.2">
      <c r="A25" s="94"/>
      <c r="B25" s="79"/>
      <c r="C25" s="3"/>
      <c r="D25" s="3"/>
      <c r="E25" s="3"/>
      <c r="G25" s="93"/>
      <c r="H25" s="79"/>
      <c r="I25" s="3"/>
      <c r="J25" s="3"/>
      <c r="K25" s="3"/>
    </row>
    <row r="26" spans="1:11" s="83" customFormat="1" ht="15" customHeight="1" x14ac:dyDescent="0.2">
      <c r="A26" s="94"/>
      <c r="B26" s="79"/>
      <c r="C26" s="3"/>
      <c r="D26" s="3"/>
      <c r="E26" s="3"/>
      <c r="G26" s="93"/>
      <c r="H26" s="79"/>
      <c r="I26" s="3"/>
      <c r="J26" s="3"/>
      <c r="K26" s="3"/>
    </row>
    <row r="27" spans="1:11" s="83" customFormat="1" ht="15" customHeight="1" x14ac:dyDescent="0.2">
      <c r="A27" s="94"/>
      <c r="B27" s="79"/>
      <c r="C27" s="3"/>
      <c r="D27" s="3"/>
      <c r="E27" s="3"/>
      <c r="G27" s="93"/>
      <c r="H27" s="80"/>
      <c r="I27" s="3"/>
      <c r="J27" s="3"/>
      <c r="K27" s="3"/>
    </row>
    <row r="28" spans="1:11" s="83" customFormat="1" ht="15" customHeight="1" x14ac:dyDescent="0.2">
      <c r="A28" s="94"/>
      <c r="B28" s="79"/>
      <c r="C28" s="3"/>
      <c r="D28" s="3"/>
      <c r="E28" s="3"/>
      <c r="G28" s="93"/>
      <c r="H28" s="79"/>
      <c r="I28" s="3"/>
      <c r="J28" s="3"/>
      <c r="K28" s="3"/>
    </row>
    <row r="29" spans="1:11" s="83" customFormat="1" ht="15" customHeight="1" x14ac:dyDescent="0.2">
      <c r="A29" s="94"/>
      <c r="B29" s="79"/>
      <c r="C29" s="3"/>
      <c r="D29" s="3"/>
      <c r="E29" s="3"/>
      <c r="G29" s="93"/>
      <c r="H29" s="79"/>
      <c r="I29" s="3"/>
      <c r="J29" s="3"/>
      <c r="K29" s="3"/>
    </row>
    <row r="30" spans="1:11" s="83" customFormat="1" ht="15" customHeight="1" x14ac:dyDescent="0.2">
      <c r="A30" s="94"/>
      <c r="B30" s="79"/>
      <c r="C30" s="11"/>
      <c r="D30" s="3"/>
      <c r="E30" s="3"/>
      <c r="G30" s="93"/>
      <c r="H30" s="79"/>
      <c r="I30" s="3"/>
      <c r="J30" s="3"/>
      <c r="K30" s="3"/>
    </row>
    <row r="31" spans="1:11" s="83" customFormat="1" ht="15" customHeight="1" x14ac:dyDescent="0.2">
      <c r="A31" s="94"/>
      <c r="B31" s="79"/>
      <c r="C31" s="3"/>
      <c r="D31" s="3"/>
      <c r="E31" s="3"/>
      <c r="G31" s="93"/>
      <c r="H31" s="79"/>
      <c r="I31" s="3"/>
      <c r="J31" s="3"/>
      <c r="K31" s="3"/>
    </row>
    <row r="32" spans="1:11" s="83" customFormat="1" ht="15" customHeight="1" x14ac:dyDescent="0.2">
      <c r="A32" s="174"/>
      <c r="B32" s="79"/>
      <c r="C32" s="3"/>
      <c r="D32" s="3"/>
      <c r="E32" s="3"/>
      <c r="G32" s="93"/>
      <c r="H32" s="79"/>
      <c r="I32" s="3"/>
      <c r="J32" s="3"/>
      <c r="K32" s="3"/>
    </row>
    <row r="33" spans="1:11" s="83" customFormat="1" ht="15" customHeight="1" x14ac:dyDescent="0.2">
      <c r="A33" s="174"/>
      <c r="B33" s="79"/>
      <c r="C33" s="3"/>
      <c r="D33" s="3"/>
      <c r="E33" s="3"/>
      <c r="G33" s="93"/>
      <c r="H33" s="79"/>
      <c r="I33" s="3"/>
      <c r="J33" s="3"/>
      <c r="K33" s="3"/>
    </row>
    <row r="34" spans="1:11" s="83" customFormat="1" ht="15" customHeight="1" x14ac:dyDescent="0.2">
      <c r="A34" s="94"/>
      <c r="B34" s="79"/>
      <c r="C34" s="3"/>
      <c r="D34" s="3"/>
      <c r="E34" s="3"/>
      <c r="G34" s="93"/>
      <c r="H34" s="79"/>
      <c r="I34" s="3"/>
      <c r="J34" s="3"/>
      <c r="K34" s="3"/>
    </row>
    <row r="35" spans="1:11" s="83" customFormat="1" ht="15" customHeight="1" x14ac:dyDescent="0.2">
      <c r="A35" s="174"/>
      <c r="B35" s="79"/>
      <c r="C35" s="3"/>
      <c r="D35" s="3"/>
      <c r="E35" s="3"/>
      <c r="G35" s="93"/>
      <c r="H35" s="79"/>
      <c r="I35" s="3"/>
      <c r="J35" s="3"/>
      <c r="K35" s="3"/>
    </row>
    <row r="36" spans="1:11" s="83" customFormat="1" ht="15" customHeight="1" x14ac:dyDescent="0.2">
      <c r="A36" s="174"/>
      <c r="B36" s="79"/>
      <c r="C36" s="3"/>
      <c r="D36" s="3"/>
      <c r="E36" s="3"/>
      <c r="G36" s="93"/>
      <c r="H36" s="79"/>
      <c r="I36" s="3"/>
      <c r="J36" s="3"/>
      <c r="K36" s="3"/>
    </row>
    <row r="37" spans="1:11" s="83" customFormat="1" ht="15" customHeight="1" x14ac:dyDescent="0.2">
      <c r="A37" s="94"/>
      <c r="B37" s="79"/>
      <c r="C37" s="3"/>
      <c r="D37" s="3"/>
      <c r="E37" s="3"/>
      <c r="G37" s="93"/>
      <c r="H37" s="79"/>
      <c r="I37" s="3"/>
      <c r="J37" s="3"/>
      <c r="K37" s="3"/>
    </row>
    <row r="38" spans="1:11" s="83" customFormat="1" ht="15" customHeight="1" x14ac:dyDescent="0.2">
      <c r="A38" s="94"/>
      <c r="B38" s="79"/>
      <c r="C38" s="3"/>
      <c r="D38" s="3"/>
      <c r="E38" s="3"/>
      <c r="G38" s="93"/>
      <c r="H38" s="80"/>
      <c r="I38" s="3"/>
      <c r="J38" s="3"/>
      <c r="K38" s="3"/>
    </row>
    <row r="39" spans="1:11" s="83" customFormat="1" ht="15" customHeight="1" x14ac:dyDescent="0.2">
      <c r="A39" s="94"/>
      <c r="B39" s="79"/>
      <c r="C39" s="11"/>
      <c r="D39" s="3"/>
      <c r="E39" s="3"/>
      <c r="G39" s="93"/>
      <c r="H39" s="79"/>
      <c r="I39" s="3"/>
      <c r="J39" s="3"/>
      <c r="K39" s="3"/>
    </row>
    <row r="40" spans="1:11" s="83" customFormat="1" ht="15" customHeight="1" x14ac:dyDescent="0.2">
      <c r="A40" s="94"/>
      <c r="B40" s="79"/>
      <c r="C40" s="3"/>
      <c r="D40" s="3"/>
      <c r="E40" s="3"/>
      <c r="G40" s="93"/>
      <c r="H40" s="80"/>
      <c r="I40" s="3"/>
      <c r="J40" s="3"/>
      <c r="K40" s="3"/>
    </row>
    <row r="41" spans="1:11" s="83" customFormat="1" ht="15" customHeight="1" x14ac:dyDescent="0.2">
      <c r="A41" s="174"/>
      <c r="B41" s="79"/>
      <c r="C41" s="3"/>
      <c r="D41" s="3"/>
      <c r="E41" s="3"/>
      <c r="G41" s="93"/>
      <c r="H41" s="79"/>
      <c r="I41" s="3"/>
      <c r="J41" s="3"/>
      <c r="K41" s="3"/>
    </row>
    <row r="42" spans="1:11" s="83" customFormat="1" ht="15" customHeight="1" x14ac:dyDescent="0.2">
      <c r="A42" s="94"/>
      <c r="B42" s="79"/>
      <c r="C42" s="3"/>
      <c r="D42" s="3"/>
      <c r="E42" s="3"/>
      <c r="G42" s="93"/>
      <c r="H42" s="79"/>
      <c r="I42" s="3"/>
      <c r="J42" s="3"/>
      <c r="K42" s="3"/>
    </row>
    <row r="43" spans="1:11" s="83" customFormat="1" ht="15" customHeight="1" x14ac:dyDescent="0.2">
      <c r="A43" s="94"/>
      <c r="B43" s="79"/>
      <c r="C43" s="3"/>
      <c r="D43" s="3"/>
      <c r="E43" s="3"/>
      <c r="G43" s="93"/>
      <c r="H43" s="79"/>
      <c r="I43" s="3"/>
      <c r="J43" s="3"/>
      <c r="K43" s="3"/>
    </row>
    <row r="44" spans="1:11" s="83" customFormat="1" ht="15" customHeight="1" x14ac:dyDescent="0.2">
      <c r="A44" s="94"/>
      <c r="B44" s="79"/>
      <c r="C44" s="3"/>
      <c r="D44" s="3"/>
      <c r="E44" s="3"/>
      <c r="G44" s="93"/>
      <c r="H44" s="79"/>
      <c r="I44" s="3"/>
      <c r="J44" s="3"/>
      <c r="K44" s="3"/>
    </row>
    <row r="45" spans="1:11" s="83" customFormat="1" ht="15" customHeight="1" x14ac:dyDescent="0.2">
      <c r="A45" s="94"/>
      <c r="B45" s="79"/>
      <c r="C45" s="3"/>
      <c r="D45" s="3"/>
      <c r="E45" s="3"/>
      <c r="G45" s="93"/>
      <c r="H45" s="79"/>
      <c r="I45" s="3"/>
      <c r="J45" s="3"/>
      <c r="K45" s="3"/>
    </row>
    <row r="46" spans="1:11" s="83" customFormat="1" ht="15" customHeight="1" x14ac:dyDescent="0.2">
      <c r="A46" s="94"/>
      <c r="B46" s="79"/>
      <c r="C46" s="3"/>
      <c r="D46" s="3"/>
      <c r="E46" s="3"/>
      <c r="G46" s="93"/>
      <c r="H46" s="79"/>
      <c r="I46" s="3"/>
      <c r="J46" s="3"/>
      <c r="K46" s="3"/>
    </row>
    <row r="47" spans="1:11" s="83" customFormat="1" ht="15" customHeight="1" x14ac:dyDescent="0.2">
      <c r="A47" s="94"/>
      <c r="B47" s="79"/>
      <c r="C47" s="3"/>
      <c r="D47" s="3"/>
      <c r="E47" s="3"/>
      <c r="G47" s="93"/>
      <c r="H47" s="79"/>
      <c r="I47" s="3"/>
      <c r="J47" s="3"/>
      <c r="K47" s="3"/>
    </row>
    <row r="48" spans="1:11" s="83" customFormat="1" ht="15" customHeight="1" x14ac:dyDescent="0.2">
      <c r="A48" s="174"/>
      <c r="B48" s="79"/>
      <c r="C48" s="3"/>
      <c r="D48" s="3"/>
      <c r="E48" s="3"/>
      <c r="G48" s="93"/>
      <c r="H48" s="79"/>
      <c r="I48" s="3"/>
      <c r="J48" s="3"/>
      <c r="K48" s="3"/>
    </row>
    <row r="49" spans="1:11" s="83" customFormat="1" ht="15" customHeight="1" x14ac:dyDescent="0.2">
      <c r="A49" s="174"/>
      <c r="B49" s="79"/>
      <c r="C49" s="3"/>
      <c r="D49" s="3"/>
      <c r="E49" s="3"/>
    </row>
    <row r="50" spans="1:11" s="83" customFormat="1" ht="15" customHeight="1" x14ac:dyDescent="0.2">
      <c r="A50" s="213" t="s">
        <v>89</v>
      </c>
      <c r="B50" s="213"/>
      <c r="C50" s="213"/>
      <c r="D50" s="213"/>
      <c r="E50" s="213"/>
      <c r="F50" s="213"/>
      <c r="G50" s="213"/>
      <c r="H50" s="213"/>
      <c r="I50" s="213"/>
      <c r="J50" s="213"/>
      <c r="K50" s="213"/>
    </row>
    <row r="51" spans="1:11" s="83" customFormat="1" ht="3.95" customHeight="1" x14ac:dyDescent="0.2">
      <c r="A51" s="94"/>
      <c r="B51" s="6"/>
      <c r="C51" s="6"/>
      <c r="D51" s="6"/>
      <c r="E51" s="6"/>
      <c r="F51" s="180"/>
      <c r="G51" s="180"/>
      <c r="H51" s="180"/>
      <c r="I51" s="180"/>
      <c r="J51" s="180"/>
      <c r="K51" s="180"/>
    </row>
    <row r="52" spans="1:11" s="83" customFormat="1" ht="36.75" customHeight="1" x14ac:dyDescent="0.2">
      <c r="A52" s="213" t="s">
        <v>26</v>
      </c>
      <c r="B52" s="213"/>
      <c r="C52" s="213"/>
      <c r="D52" s="213"/>
      <c r="E52" s="213"/>
      <c r="F52" s="213"/>
      <c r="G52" s="213"/>
      <c r="H52" s="213"/>
      <c r="I52" s="213"/>
      <c r="J52" s="213"/>
      <c r="K52" s="213"/>
    </row>
    <row r="53" spans="1:11" x14ac:dyDescent="0.2">
      <c r="A53" s="172"/>
      <c r="B53" s="31"/>
      <c r="C53" s="31"/>
      <c r="D53" s="31"/>
      <c r="E53" s="31"/>
      <c r="F53" s="31"/>
      <c r="G53" s="31"/>
      <c r="H53" s="31"/>
      <c r="I53" s="31"/>
      <c r="J53" s="31"/>
      <c r="K53" s="31"/>
    </row>
  </sheetData>
  <mergeCells count="4">
    <mergeCell ref="A6:K6"/>
    <mergeCell ref="A50:K50"/>
    <mergeCell ref="A52:K52"/>
    <mergeCell ref="F3:K3"/>
  </mergeCells>
  <phoneticPr fontId="0" type="noConversion"/>
  <printOptions horizontalCentered="1"/>
  <pageMargins left="0.35" right="0.35" top="0.35" bottom="0.35" header="0.5" footer="0.5"/>
  <pageSetup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R307"/>
  <sheetViews>
    <sheetView tabSelected="1" zoomScale="130" zoomScaleNormal="130" workbookViewId="0">
      <pane xSplit="14" ySplit="19" topLeftCell="O20" activePane="bottomRight" state="frozen"/>
      <selection pane="topRight" activeCell="O1" sqref="O1"/>
      <selection pane="bottomLeft" activeCell="A20" sqref="A20"/>
      <selection pane="bottomRight" activeCell="O20" sqref="O20"/>
    </sheetView>
  </sheetViews>
  <sheetFormatPr defaultRowHeight="11.25" x14ac:dyDescent="0.2"/>
  <cols>
    <col min="1" max="1" width="1.28515625" style="2" customWidth="1"/>
    <col min="2" max="2" width="10.7109375" style="2" customWidth="1"/>
    <col min="3" max="3" width="3.140625" style="2" customWidth="1"/>
    <col min="4" max="4" width="5.140625" style="2" customWidth="1"/>
    <col min="5" max="5" width="9.42578125" style="2" customWidth="1"/>
    <col min="6" max="6" width="0.7109375" style="2" customWidth="1"/>
    <col min="7" max="7" width="4.85546875" style="2" customWidth="1"/>
    <col min="8" max="8" width="1.140625" style="2" customWidth="1"/>
    <col min="9" max="15" width="4.85546875" style="2" customWidth="1"/>
    <col min="16" max="16" width="4.85546875" style="8" customWidth="1"/>
    <col min="17" max="17" width="4.5703125" style="1" customWidth="1"/>
    <col min="18" max="18" width="3" style="2" customWidth="1"/>
    <col min="19" max="19" width="6.7109375" style="22" customWidth="1"/>
    <col min="20" max="20" width="3.7109375" style="2" customWidth="1"/>
    <col min="21" max="21" width="4" style="9" customWidth="1"/>
    <col min="22" max="22" width="3.28515625" style="91" customWidth="1"/>
    <col min="23" max="23" width="3.85546875" style="57" customWidth="1"/>
    <col min="24" max="24" width="6.7109375" style="16" customWidth="1"/>
    <col min="25" max="25" width="1" style="91" customWidth="1"/>
    <col min="26" max="26" width="3.7109375" style="42" customWidth="1"/>
    <col min="27" max="27" width="6.7109375" style="42" customWidth="1"/>
    <col min="28" max="28" width="5.140625" style="61" customWidth="1"/>
    <col min="29" max="29" width="6.7109375" style="18" customWidth="1"/>
    <col min="30" max="30" width="5.140625" style="16" customWidth="1"/>
    <col min="31" max="31" width="4.5703125" style="67" customWidth="1"/>
    <col min="32" max="32" width="4.140625" style="67" customWidth="1"/>
    <col min="33" max="33" width="6.7109375" style="18" customWidth="1"/>
    <col min="34" max="34" width="1" style="91" customWidth="1"/>
    <col min="35" max="35" width="4.28515625" style="130" customWidth="1"/>
    <col min="36" max="39" width="6.7109375" style="18" customWidth="1"/>
    <col min="40" max="40" width="1" style="2" customWidth="1"/>
    <col min="41" max="41" width="2" style="2" customWidth="1"/>
    <col min="42" max="16384" width="9.140625" style="2"/>
  </cols>
  <sheetData>
    <row r="1" spans="2:41" s="3" customFormat="1" ht="9.9499999999999993" hidden="1" customHeight="1" x14ac:dyDescent="0.2">
      <c r="B1" s="116" t="s">
        <v>103</v>
      </c>
      <c r="D1" s="40"/>
      <c r="E1" s="74" t="s">
        <v>22</v>
      </c>
      <c r="F1" s="74"/>
      <c r="G1" s="30"/>
      <c r="H1" s="30"/>
      <c r="I1" s="30"/>
      <c r="J1" s="30"/>
      <c r="K1" s="30"/>
      <c r="L1" s="30"/>
      <c r="M1" s="30"/>
      <c r="N1" s="30"/>
      <c r="P1" s="74"/>
      <c r="Q1" s="90"/>
      <c r="R1" s="29"/>
      <c r="S1" s="39">
        <f>IF(Suggested="Yes",AA1,AG1)</f>
        <v>0.05</v>
      </c>
      <c r="T1" s="37" t="s">
        <v>43</v>
      </c>
      <c r="U1" s="5" t="str">
        <f>+Instructions!$B$3</f>
        <v>C</v>
      </c>
      <c r="V1" s="52"/>
      <c r="W1" s="56">
        <f>+Instructions!$C$22</f>
        <v>0</v>
      </c>
      <c r="X1" s="17">
        <f t="shared" ref="X1:X7" si="0">ROUND($AA1*(1-W1)+0.004999,2)</f>
        <v>0.05</v>
      </c>
      <c r="Y1" s="52"/>
      <c r="Z1" s="6" t="s">
        <v>247</v>
      </c>
      <c r="AA1" s="39">
        <v>0.05</v>
      </c>
      <c r="AB1" s="60">
        <f t="shared" ref="AB1:AC7" si="1">+W1</f>
        <v>0</v>
      </c>
      <c r="AC1" s="17">
        <f t="shared" si="1"/>
        <v>0.05</v>
      </c>
      <c r="AD1" s="12">
        <f t="shared" ref="AD1:AD7" si="2">(AG1-AC1)/AG1</f>
        <v>0</v>
      </c>
      <c r="AE1" s="124"/>
      <c r="AF1" s="131">
        <v>1</v>
      </c>
      <c r="AG1" s="38">
        <f t="shared" ref="AG1:AG7" si="3">SUM(AJ1:AL1)+AE1</f>
        <v>0.05</v>
      </c>
      <c r="AH1" s="52"/>
      <c r="AJ1" s="17">
        <f t="shared" ref="AJ1:AJ7" si="4">ROUND(AC1/(1-VLOOKUP(AF1,Group,2,FALSE)),2)</f>
        <v>0.05</v>
      </c>
      <c r="AK1" s="17">
        <f t="shared" ref="AK1:AK7" si="5">IF(VLOOKUP(AF1,Group,5,FALSE)="YES",VLOOKUP(ROUND(ROUND(AJ1,1)-AJ1,2),Round,2,FALSE)+VLOOKUP(AF1,Group,6,FALSE),0)</f>
        <v>0</v>
      </c>
      <c r="AL1" s="17">
        <f t="shared" ref="AL1:AL7" si="6">IF(VLOOKUP(AF1,Group,7,FALSE)="",0,ROUND(AJ1-0.04999,1)-AJ1+AM1)</f>
        <v>0</v>
      </c>
      <c r="AM1" s="17" t="str">
        <f t="shared" ref="AM1:AM7" si="7">IF(VLOOKUP(AF1,Group,7,FALSE)="","",VLOOKUP(AF1,Group,7,FALSE))</f>
        <v/>
      </c>
      <c r="AO1" s="102" t="s">
        <v>52</v>
      </c>
    </row>
    <row r="2" spans="2:41" s="3" customFormat="1" ht="9.9499999999999993" hidden="1" customHeight="1" x14ac:dyDescent="0.2">
      <c r="B2" s="117" t="s">
        <v>104</v>
      </c>
      <c r="D2" s="40"/>
      <c r="E2" s="74" t="s">
        <v>22</v>
      </c>
      <c r="F2" s="74"/>
      <c r="G2" s="30" t="s">
        <v>23</v>
      </c>
      <c r="H2" s="30"/>
      <c r="I2" s="30" t="s">
        <v>24</v>
      </c>
      <c r="J2" s="30"/>
      <c r="K2" s="30"/>
      <c r="L2" s="30"/>
      <c r="M2" s="30"/>
      <c r="N2" s="30"/>
      <c r="P2" s="74"/>
      <c r="Q2" s="90"/>
      <c r="R2" s="29"/>
      <c r="S2" s="39">
        <f>IF(Suggested="Yes",AA2,AG2)</f>
        <v>0.05</v>
      </c>
      <c r="T2" s="37" t="s">
        <v>43</v>
      </c>
      <c r="U2" s="5" t="str">
        <f>+Instructions!$B$3</f>
        <v>C</v>
      </c>
      <c r="V2" s="52"/>
      <c r="W2" s="56">
        <f>+Instructions!$C$22</f>
        <v>0</v>
      </c>
      <c r="X2" s="39">
        <f t="shared" si="0"/>
        <v>0.05</v>
      </c>
      <c r="Y2" s="52"/>
      <c r="Z2" s="6" t="s">
        <v>247</v>
      </c>
      <c r="AA2" s="39">
        <v>0.05</v>
      </c>
      <c r="AB2" s="60">
        <f t="shared" si="1"/>
        <v>0</v>
      </c>
      <c r="AC2" s="39">
        <f t="shared" si="1"/>
        <v>0.05</v>
      </c>
      <c r="AD2" s="60">
        <f t="shared" si="2"/>
        <v>0</v>
      </c>
      <c r="AE2" s="124"/>
      <c r="AF2" s="133">
        <v>2</v>
      </c>
      <c r="AG2" s="44">
        <f t="shared" si="3"/>
        <v>0.05</v>
      </c>
      <c r="AH2" s="52"/>
      <c r="AJ2" s="17">
        <f t="shared" si="4"/>
        <v>0.05</v>
      </c>
      <c r="AK2" s="17">
        <f t="shared" si="5"/>
        <v>0</v>
      </c>
      <c r="AL2" s="17">
        <f t="shared" si="6"/>
        <v>0</v>
      </c>
      <c r="AM2" s="17" t="str">
        <f t="shared" si="7"/>
        <v/>
      </c>
      <c r="AO2" s="102" t="s">
        <v>52</v>
      </c>
    </row>
    <row r="3" spans="2:41" s="3" customFormat="1" ht="9.9499999999999993" hidden="1" customHeight="1" x14ac:dyDescent="0.2">
      <c r="B3" s="115" t="s">
        <v>105</v>
      </c>
      <c r="D3" s="40"/>
      <c r="E3" s="74" t="s">
        <v>22</v>
      </c>
      <c r="F3" s="74"/>
      <c r="G3" s="30" t="s">
        <v>23</v>
      </c>
      <c r="H3" s="30"/>
      <c r="I3" s="30" t="s">
        <v>24</v>
      </c>
      <c r="J3" s="30"/>
      <c r="K3" s="30"/>
      <c r="L3" s="30"/>
      <c r="M3" s="30"/>
      <c r="N3" s="30"/>
      <c r="P3" s="74"/>
      <c r="Q3" s="90"/>
      <c r="R3" s="29"/>
      <c r="S3" s="39">
        <f>IF(Suggested="Yes",AA3,AG3)</f>
        <v>0.05</v>
      </c>
      <c r="T3" s="37" t="s">
        <v>43</v>
      </c>
      <c r="U3" s="5" t="str">
        <f>+Instructions!$B$3</f>
        <v>C</v>
      </c>
      <c r="V3" s="52"/>
      <c r="W3" s="56">
        <f>+Instructions!$C$22</f>
        <v>0</v>
      </c>
      <c r="X3" s="17">
        <f t="shared" si="0"/>
        <v>0.05</v>
      </c>
      <c r="Y3" s="52"/>
      <c r="Z3" s="6" t="s">
        <v>247</v>
      </c>
      <c r="AA3" s="39">
        <v>0.05</v>
      </c>
      <c r="AB3" s="60">
        <f t="shared" si="1"/>
        <v>0</v>
      </c>
      <c r="AC3" s="17">
        <f t="shared" si="1"/>
        <v>0.05</v>
      </c>
      <c r="AD3" s="12">
        <f t="shared" si="2"/>
        <v>0</v>
      </c>
      <c r="AE3" s="124"/>
      <c r="AF3" s="132">
        <v>3</v>
      </c>
      <c r="AG3" s="53">
        <f t="shared" si="3"/>
        <v>0.05</v>
      </c>
      <c r="AH3" s="52"/>
      <c r="AJ3" s="17">
        <f t="shared" si="4"/>
        <v>0.05</v>
      </c>
      <c r="AK3" s="17">
        <f t="shared" si="5"/>
        <v>0</v>
      </c>
      <c r="AL3" s="17">
        <f t="shared" si="6"/>
        <v>0</v>
      </c>
      <c r="AM3" s="17" t="str">
        <f t="shared" si="7"/>
        <v/>
      </c>
      <c r="AO3" s="102" t="s">
        <v>52</v>
      </c>
    </row>
    <row r="4" spans="2:41" s="3" customFormat="1" ht="9.9499999999999993" hidden="1" customHeight="1" x14ac:dyDescent="0.2">
      <c r="B4" s="118" t="s">
        <v>106</v>
      </c>
      <c r="D4" s="40"/>
      <c r="E4" s="74" t="s">
        <v>22</v>
      </c>
      <c r="F4" s="74"/>
      <c r="G4" s="30" t="s">
        <v>23</v>
      </c>
      <c r="H4" s="30"/>
      <c r="I4" s="30" t="s">
        <v>24</v>
      </c>
      <c r="J4" s="30"/>
      <c r="K4" s="30"/>
      <c r="L4" s="30"/>
      <c r="M4" s="30"/>
      <c r="N4" s="30"/>
      <c r="P4" s="74"/>
      <c r="Q4" s="90"/>
      <c r="R4" s="29"/>
      <c r="S4" s="39">
        <f>IF(Suggested="Yes",'Price List'!AA4,'Price List'!AG4)</f>
        <v>0.05</v>
      </c>
      <c r="T4" s="37" t="s">
        <v>43</v>
      </c>
      <c r="U4" s="5" t="str">
        <f>+Instructions!$B$3</f>
        <v>C</v>
      </c>
      <c r="V4" s="52"/>
      <c r="W4" s="56">
        <f>+Instructions!$C$22</f>
        <v>0</v>
      </c>
      <c r="X4" s="17">
        <f t="shared" si="0"/>
        <v>0.05</v>
      </c>
      <c r="Y4" s="52"/>
      <c r="Z4" s="6" t="s">
        <v>247</v>
      </c>
      <c r="AA4" s="39">
        <v>0.05</v>
      </c>
      <c r="AB4" s="60">
        <f t="shared" si="1"/>
        <v>0</v>
      </c>
      <c r="AC4" s="17">
        <f t="shared" si="1"/>
        <v>0.05</v>
      </c>
      <c r="AD4" s="12">
        <f t="shared" si="2"/>
        <v>0</v>
      </c>
      <c r="AE4" s="124"/>
      <c r="AF4" s="134">
        <v>4</v>
      </c>
      <c r="AG4" s="111">
        <f t="shared" si="3"/>
        <v>0.05</v>
      </c>
      <c r="AH4" s="52"/>
      <c r="AJ4" s="17">
        <f t="shared" si="4"/>
        <v>0.05</v>
      </c>
      <c r="AK4" s="17">
        <f t="shared" si="5"/>
        <v>0</v>
      </c>
      <c r="AL4" s="17">
        <f t="shared" si="6"/>
        <v>0</v>
      </c>
      <c r="AM4" s="17" t="str">
        <f t="shared" si="7"/>
        <v/>
      </c>
      <c r="AO4" s="102" t="s">
        <v>52</v>
      </c>
    </row>
    <row r="5" spans="2:41" s="3" customFormat="1" ht="9.9499999999999993" hidden="1" customHeight="1" x14ac:dyDescent="0.2">
      <c r="B5" s="119" t="s">
        <v>107</v>
      </c>
      <c r="D5" s="40"/>
      <c r="E5" s="74" t="s">
        <v>22</v>
      </c>
      <c r="F5" s="74"/>
      <c r="G5" s="30" t="s">
        <v>23</v>
      </c>
      <c r="H5" s="30"/>
      <c r="I5" s="30" t="s">
        <v>24</v>
      </c>
      <c r="J5" s="30"/>
      <c r="K5" s="30"/>
      <c r="L5" s="30"/>
      <c r="M5" s="30"/>
      <c r="N5" s="30"/>
      <c r="P5" s="74"/>
      <c r="Q5" s="90"/>
      <c r="R5" s="29"/>
      <c r="S5" s="39">
        <f>IF(Suggested="Yes",'Price List'!AA5,'Price List'!AG5)</f>
        <v>0.05</v>
      </c>
      <c r="T5" s="37" t="s">
        <v>43</v>
      </c>
      <c r="U5" s="5" t="str">
        <f>+Instructions!$B$3</f>
        <v>C</v>
      </c>
      <c r="V5" s="52"/>
      <c r="W5" s="56">
        <f>+Instructions!$C$22</f>
        <v>0</v>
      </c>
      <c r="X5" s="17">
        <f t="shared" si="0"/>
        <v>0.05</v>
      </c>
      <c r="Y5" s="52"/>
      <c r="Z5" s="6" t="s">
        <v>247</v>
      </c>
      <c r="AA5" s="39">
        <v>0.05</v>
      </c>
      <c r="AB5" s="60">
        <f t="shared" si="1"/>
        <v>0</v>
      </c>
      <c r="AC5" s="17">
        <f t="shared" si="1"/>
        <v>0.05</v>
      </c>
      <c r="AD5" s="12">
        <f t="shared" si="2"/>
        <v>0</v>
      </c>
      <c r="AE5" s="124"/>
      <c r="AF5" s="135">
        <v>5</v>
      </c>
      <c r="AG5" s="112">
        <f t="shared" si="3"/>
        <v>0.05</v>
      </c>
      <c r="AH5" s="52"/>
      <c r="AJ5" s="17">
        <f t="shared" si="4"/>
        <v>0.05</v>
      </c>
      <c r="AK5" s="17">
        <f t="shared" si="5"/>
        <v>0</v>
      </c>
      <c r="AL5" s="17">
        <f t="shared" si="6"/>
        <v>0</v>
      </c>
      <c r="AM5" s="17" t="str">
        <f t="shared" si="7"/>
        <v/>
      </c>
      <c r="AO5" s="102" t="s">
        <v>52</v>
      </c>
    </row>
    <row r="6" spans="2:41" s="3" customFormat="1" ht="9.9499999999999993" hidden="1" customHeight="1" x14ac:dyDescent="0.2">
      <c r="B6" s="120">
        <v>0</v>
      </c>
      <c r="D6" s="40"/>
      <c r="E6" s="74" t="s">
        <v>22</v>
      </c>
      <c r="F6" s="74"/>
      <c r="G6" s="30" t="s">
        <v>23</v>
      </c>
      <c r="H6" s="30"/>
      <c r="I6" s="30" t="s">
        <v>24</v>
      </c>
      <c r="J6" s="30"/>
      <c r="K6" s="30"/>
      <c r="L6" s="30"/>
      <c r="M6" s="30"/>
      <c r="N6" s="30"/>
      <c r="P6" s="74"/>
      <c r="Q6" s="90"/>
      <c r="R6" s="29"/>
      <c r="S6" s="39">
        <f>IF(Suggested="Yes",'Price List'!AA6,'Price List'!AG6)</f>
        <v>0</v>
      </c>
      <c r="T6" s="37" t="s">
        <v>43</v>
      </c>
      <c r="U6" s="5" t="str">
        <f>+Instructions!$B$3</f>
        <v>C</v>
      </c>
      <c r="V6" s="52"/>
      <c r="W6" s="56">
        <f>+Instructions!$C$22</f>
        <v>0</v>
      </c>
      <c r="X6" s="17">
        <f t="shared" si="0"/>
        <v>0</v>
      </c>
      <c r="Y6" s="52"/>
      <c r="Z6" s="6" t="s">
        <v>247</v>
      </c>
      <c r="AA6" s="39">
        <v>0</v>
      </c>
      <c r="AB6" s="60">
        <f t="shared" si="1"/>
        <v>0</v>
      </c>
      <c r="AC6" s="17">
        <f t="shared" si="1"/>
        <v>0</v>
      </c>
      <c r="AD6" s="12" t="e">
        <f t="shared" si="2"/>
        <v>#DIV/0!</v>
      </c>
      <c r="AE6" s="124"/>
      <c r="AF6" s="136">
        <v>6</v>
      </c>
      <c r="AG6" s="113">
        <f t="shared" si="3"/>
        <v>0</v>
      </c>
      <c r="AH6" s="52"/>
      <c r="AJ6" s="17">
        <f t="shared" si="4"/>
        <v>0</v>
      </c>
      <c r="AK6" s="17">
        <f t="shared" si="5"/>
        <v>0</v>
      </c>
      <c r="AL6" s="17">
        <f t="shared" si="6"/>
        <v>0</v>
      </c>
      <c r="AM6" s="17" t="str">
        <f t="shared" si="7"/>
        <v/>
      </c>
      <c r="AO6" s="102" t="s">
        <v>52</v>
      </c>
    </row>
    <row r="7" spans="2:41" s="3" customFormat="1" ht="9.9499999999999993" hidden="1" customHeight="1" x14ac:dyDescent="0.2">
      <c r="B7" s="121">
        <v>0</v>
      </c>
      <c r="D7" s="40"/>
      <c r="E7" s="74" t="s">
        <v>22</v>
      </c>
      <c r="F7" s="74"/>
      <c r="G7" s="30" t="s">
        <v>23</v>
      </c>
      <c r="H7" s="30"/>
      <c r="I7" s="30" t="s">
        <v>24</v>
      </c>
      <c r="J7" s="30"/>
      <c r="K7" s="30"/>
      <c r="L7" s="30"/>
      <c r="M7" s="30"/>
      <c r="N7" s="30"/>
      <c r="P7" s="74"/>
      <c r="Q7" s="90"/>
      <c r="R7" s="29"/>
      <c r="S7" s="39">
        <f>IF(Suggested="Yes",'Price List'!AA7,'Price List'!AG7)</f>
        <v>0</v>
      </c>
      <c r="T7" s="37" t="s">
        <v>43</v>
      </c>
      <c r="U7" s="5" t="str">
        <f>+Instructions!$B$3</f>
        <v>C</v>
      </c>
      <c r="V7" s="52"/>
      <c r="W7" s="56">
        <f>+Instructions!$C$22</f>
        <v>0</v>
      </c>
      <c r="X7" s="17">
        <f t="shared" si="0"/>
        <v>0</v>
      </c>
      <c r="Y7" s="52"/>
      <c r="Z7" s="6" t="s">
        <v>247</v>
      </c>
      <c r="AA7" s="39">
        <v>0</v>
      </c>
      <c r="AB7" s="60">
        <f t="shared" si="1"/>
        <v>0</v>
      </c>
      <c r="AC7" s="17">
        <f t="shared" si="1"/>
        <v>0</v>
      </c>
      <c r="AD7" s="12" t="e">
        <f t="shared" si="2"/>
        <v>#DIV/0!</v>
      </c>
      <c r="AE7" s="124"/>
      <c r="AF7" s="137">
        <v>7</v>
      </c>
      <c r="AG7" s="114">
        <f t="shared" si="3"/>
        <v>0</v>
      </c>
      <c r="AH7" s="52"/>
      <c r="AJ7" s="17">
        <f t="shared" si="4"/>
        <v>0</v>
      </c>
      <c r="AK7" s="17">
        <f t="shared" si="5"/>
        <v>0</v>
      </c>
      <c r="AL7" s="17">
        <f t="shared" si="6"/>
        <v>0</v>
      </c>
      <c r="AM7" s="17" t="str">
        <f t="shared" si="7"/>
        <v/>
      </c>
      <c r="AO7" s="102" t="s">
        <v>52</v>
      </c>
    </row>
    <row r="8" spans="2:41" s="3" customFormat="1" ht="9.9499999999999993" hidden="1" customHeight="1" x14ac:dyDescent="0.2">
      <c r="B8" s="122" t="s">
        <v>50</v>
      </c>
      <c r="D8" s="40"/>
      <c r="E8" s="74"/>
      <c r="F8" s="74"/>
      <c r="G8" s="30"/>
      <c r="H8" s="30"/>
      <c r="I8" s="30"/>
      <c r="J8" s="30"/>
      <c r="K8" s="30"/>
      <c r="L8" s="30"/>
      <c r="M8" s="30"/>
      <c r="N8" s="30"/>
      <c r="P8" s="74"/>
      <c r="Q8" s="90" t="s">
        <v>12</v>
      </c>
      <c r="R8" s="29" t="s">
        <v>46</v>
      </c>
      <c r="S8" s="39">
        <v>1000</v>
      </c>
      <c r="T8" s="37" t="s">
        <v>51</v>
      </c>
      <c r="U8" s="37"/>
      <c r="V8" s="52"/>
      <c r="W8" s="56">
        <v>0.1</v>
      </c>
      <c r="X8" s="39">
        <v>1000</v>
      </c>
      <c r="Y8" s="52"/>
      <c r="Z8" s="39" t="s">
        <v>51</v>
      </c>
      <c r="AA8" s="39">
        <v>1000</v>
      </c>
      <c r="AB8" s="60">
        <v>0.1</v>
      </c>
      <c r="AC8" s="39">
        <v>1000</v>
      </c>
      <c r="AD8" s="60">
        <v>0.1</v>
      </c>
      <c r="AE8" s="75">
        <v>10</v>
      </c>
      <c r="AF8" s="75"/>
      <c r="AG8" s="39">
        <v>1000</v>
      </c>
      <c r="AH8" s="52"/>
      <c r="AI8" s="128"/>
      <c r="AJ8" s="39"/>
      <c r="AK8" s="39"/>
      <c r="AL8" s="39"/>
      <c r="AM8" s="39"/>
      <c r="AO8" s="102" t="s">
        <v>52</v>
      </c>
    </row>
    <row r="9" spans="2:41" s="3" customFormat="1" ht="12.75" hidden="1" x14ac:dyDescent="0.2">
      <c r="C9" s="32"/>
      <c r="D9" s="32"/>
      <c r="E9" s="32"/>
      <c r="F9" s="32"/>
      <c r="G9" s="32"/>
      <c r="H9" s="32"/>
      <c r="I9" s="32"/>
      <c r="J9" s="32"/>
      <c r="K9" s="32"/>
      <c r="L9" s="32"/>
      <c r="M9" s="32"/>
      <c r="N9" s="32"/>
      <c r="O9" s="32"/>
      <c r="P9" s="13"/>
      <c r="Q9" s="33"/>
      <c r="R9" s="32"/>
      <c r="S9" s="34"/>
      <c r="T9" s="32"/>
      <c r="U9" s="43"/>
      <c r="V9" s="52"/>
      <c r="W9" s="92"/>
      <c r="X9" s="46"/>
      <c r="Y9" s="52"/>
      <c r="Z9" s="44"/>
      <c r="AA9" s="44"/>
      <c r="AB9" s="45"/>
      <c r="AC9" s="44"/>
      <c r="AD9" s="46"/>
      <c r="AE9" s="62"/>
      <c r="AF9" s="62"/>
      <c r="AG9" s="44"/>
      <c r="AH9" s="52"/>
      <c r="AI9" s="129"/>
      <c r="AJ9" s="44"/>
      <c r="AK9" s="44"/>
      <c r="AL9" s="44"/>
      <c r="AM9" s="44"/>
      <c r="AN9" s="32"/>
      <c r="AO9" s="102" t="s">
        <v>52</v>
      </c>
    </row>
    <row r="10" spans="2:41" s="3" customFormat="1" ht="9.9499999999999993" hidden="1" customHeight="1" x14ac:dyDescent="0.2">
      <c r="I10" s="6"/>
      <c r="J10" s="6"/>
      <c r="K10" s="6"/>
      <c r="L10" s="6"/>
      <c r="M10" s="6"/>
      <c r="N10" s="6"/>
      <c r="O10" s="218" t="s">
        <v>21</v>
      </c>
      <c r="P10" s="219"/>
      <c r="Q10" s="219"/>
      <c r="R10" s="219"/>
      <c r="S10" s="219"/>
      <c r="T10" s="220"/>
      <c r="U10" s="19"/>
      <c r="V10" s="52"/>
      <c r="W10" s="221" t="s">
        <v>41</v>
      </c>
      <c r="X10" s="221"/>
      <c r="Y10" s="52"/>
      <c r="Z10" s="222" t="s">
        <v>42</v>
      </c>
      <c r="AA10" s="222"/>
      <c r="AB10" s="222"/>
      <c r="AC10" s="222"/>
      <c r="AD10" s="222"/>
      <c r="AE10" s="222"/>
      <c r="AF10" s="222"/>
      <c r="AG10" s="222"/>
      <c r="AH10" s="52"/>
      <c r="AI10" s="94"/>
      <c r="AO10" s="102" t="s">
        <v>52</v>
      </c>
    </row>
    <row r="11" spans="2:41" s="30" customFormat="1" ht="9.9499999999999993" hidden="1" customHeight="1" x14ac:dyDescent="0.2">
      <c r="D11" s="23" t="s">
        <v>9</v>
      </c>
      <c r="E11" s="24"/>
      <c r="F11" s="24"/>
      <c r="G11" s="24"/>
      <c r="H11" s="24"/>
      <c r="I11" s="25"/>
      <c r="J11" s="25"/>
      <c r="K11" s="25"/>
      <c r="L11" s="155"/>
      <c r="M11" s="25"/>
      <c r="N11" s="25"/>
      <c r="O11" s="216" t="s">
        <v>45</v>
      </c>
      <c r="P11" s="217"/>
      <c r="Q11" s="26" t="s">
        <v>12</v>
      </c>
      <c r="R11" s="26" t="s">
        <v>16</v>
      </c>
      <c r="S11" s="27" t="str">
        <f>IF(Suggested="Yes",AA11,AG11)</f>
        <v>List Price</v>
      </c>
      <c r="T11" s="26" t="s">
        <v>15</v>
      </c>
      <c r="U11" s="28" t="s">
        <v>14</v>
      </c>
      <c r="V11" s="52"/>
      <c r="W11" s="54" t="s">
        <v>17</v>
      </c>
      <c r="X11" s="14" t="s">
        <v>13</v>
      </c>
      <c r="Y11" s="52"/>
      <c r="Z11" s="68" t="s">
        <v>54</v>
      </c>
      <c r="AA11" s="68" t="s">
        <v>11</v>
      </c>
      <c r="AB11" s="41" t="s">
        <v>18</v>
      </c>
      <c r="AC11" s="28" t="s">
        <v>19</v>
      </c>
      <c r="AD11" s="28" t="s">
        <v>27</v>
      </c>
      <c r="AE11" s="64" t="s">
        <v>55</v>
      </c>
      <c r="AF11" s="95" t="s">
        <v>47</v>
      </c>
      <c r="AG11" s="64" t="s">
        <v>4</v>
      </c>
      <c r="AH11" s="52"/>
      <c r="AJ11" s="28" t="s">
        <v>66</v>
      </c>
      <c r="AK11" s="138" t="s">
        <v>67</v>
      </c>
      <c r="AL11" s="28" t="s">
        <v>68</v>
      </c>
      <c r="AM11" s="28" t="s">
        <v>69</v>
      </c>
      <c r="AN11" s="3"/>
      <c r="AO11" s="102" t="s">
        <v>52</v>
      </c>
    </row>
    <row r="12" spans="2:41" s="3" customFormat="1" ht="9.9499999999999993" hidden="1" customHeight="1" x14ac:dyDescent="0.2">
      <c r="C12" s="32"/>
      <c r="D12" s="32"/>
      <c r="E12" s="32"/>
      <c r="F12" s="32"/>
      <c r="G12" s="32"/>
      <c r="H12" s="32"/>
      <c r="I12" s="32"/>
      <c r="J12" s="32"/>
      <c r="K12" s="32"/>
      <c r="L12" s="32"/>
      <c r="M12" s="32"/>
      <c r="N12" s="32"/>
      <c r="O12" s="32"/>
      <c r="P12" s="13"/>
      <c r="Q12" s="33"/>
      <c r="R12" s="32"/>
      <c r="S12" s="34"/>
      <c r="T12" s="32"/>
      <c r="U12" s="43"/>
      <c r="V12" s="52"/>
      <c r="W12" s="92"/>
      <c r="X12" s="46"/>
      <c r="Y12" s="52"/>
      <c r="Z12" s="44"/>
      <c r="AA12" s="44"/>
      <c r="AB12" s="45"/>
      <c r="AC12" s="44"/>
      <c r="AD12" s="46"/>
      <c r="AE12" s="62"/>
      <c r="AF12" s="62"/>
      <c r="AG12" s="44"/>
      <c r="AH12" s="52"/>
      <c r="AI12" s="129"/>
      <c r="AJ12" s="44"/>
      <c r="AK12" s="44"/>
      <c r="AL12" s="44"/>
      <c r="AM12" s="44"/>
      <c r="AN12" s="32"/>
      <c r="AO12" s="102" t="s">
        <v>52</v>
      </c>
    </row>
    <row r="13" spans="2:41" s="11" customFormat="1" ht="15.95" customHeight="1" x14ac:dyDescent="0.2">
      <c r="I13" s="35"/>
      <c r="L13" s="195"/>
      <c r="O13" s="214" t="str">
        <f>"File '"&amp;Instructions!B2&amp;"' - "&amp;Instructions!B1</f>
        <v>File 'T' - TileWare</v>
      </c>
      <c r="P13" s="214"/>
      <c r="Q13" s="214"/>
      <c r="R13" s="214"/>
      <c r="S13" s="214"/>
      <c r="T13" s="214"/>
      <c r="U13" s="71"/>
      <c r="V13" s="52"/>
      <c r="W13" s="223" t="s">
        <v>10</v>
      </c>
      <c r="X13" s="223"/>
      <c r="Y13" s="52"/>
      <c r="Z13" s="20"/>
      <c r="AA13" s="20"/>
      <c r="AB13" s="59"/>
      <c r="AD13" s="20"/>
      <c r="AE13" s="66"/>
      <c r="AF13" s="66"/>
      <c r="AG13" s="20" t="s">
        <v>20</v>
      </c>
      <c r="AH13" s="52"/>
      <c r="AI13" s="96"/>
      <c r="AN13" s="3"/>
      <c r="AO13" s="102" t="s">
        <v>52</v>
      </c>
    </row>
    <row r="14" spans="2:41" s="11" customFormat="1" ht="15.95" customHeight="1" x14ac:dyDescent="0.2">
      <c r="G14" s="35"/>
      <c r="O14" s="72"/>
      <c r="P14" s="72"/>
      <c r="Q14" s="72"/>
      <c r="R14" s="72"/>
      <c r="S14" s="21"/>
      <c r="T14" s="101" t="str">
        <f>+Instructions!B4</f>
        <v>1/1/26</v>
      </c>
      <c r="U14" s="71"/>
      <c r="V14" s="52"/>
      <c r="W14" s="70"/>
      <c r="X14" s="70"/>
      <c r="Y14" s="52"/>
      <c r="Z14" s="58"/>
      <c r="AA14" s="58"/>
      <c r="AB14" s="59"/>
      <c r="AD14" s="20"/>
      <c r="AE14" s="215">
        <f ca="1">TODAY()</f>
        <v>45995</v>
      </c>
      <c r="AF14" s="215"/>
      <c r="AG14" s="215"/>
      <c r="AH14" s="52"/>
      <c r="AI14" s="96"/>
      <c r="AN14" s="3"/>
      <c r="AO14" s="102" t="s">
        <v>52</v>
      </c>
    </row>
    <row r="15" spans="2:41" s="11" customFormat="1" ht="9.9499999999999993" customHeight="1" x14ac:dyDescent="0.2">
      <c r="N15" s="225" t="str">
        <f>IF(Instructions!C8="","",+Instructions!C8)</f>
        <v/>
      </c>
      <c r="O15" s="225"/>
      <c r="P15" s="225"/>
      <c r="Q15" s="225"/>
      <c r="R15" s="225"/>
      <c r="S15" s="225"/>
      <c r="T15" s="225"/>
      <c r="U15" s="71"/>
      <c r="V15" s="52"/>
      <c r="W15" s="70"/>
      <c r="X15" s="70"/>
      <c r="Y15" s="52"/>
      <c r="Z15" s="58"/>
      <c r="AA15" s="58"/>
      <c r="AB15" s="59"/>
      <c r="AD15" s="20"/>
      <c r="AE15" s="66"/>
      <c r="AF15" s="66"/>
      <c r="AH15" s="52"/>
      <c r="AI15" s="96"/>
      <c r="AN15" s="3"/>
      <c r="AO15" s="102" t="s">
        <v>52</v>
      </c>
    </row>
    <row r="16" spans="2:41" s="3" customFormat="1" ht="12" customHeight="1" x14ac:dyDescent="0.2">
      <c r="C16" s="35" t="str">
        <f>"Product Code '"&amp;Instructions!B3&amp;"'"</f>
        <v>Product Code 'C'</v>
      </c>
      <c r="N16" s="225"/>
      <c r="O16" s="225"/>
      <c r="P16" s="225"/>
      <c r="Q16" s="225"/>
      <c r="R16" s="225"/>
      <c r="S16" s="225"/>
      <c r="T16" s="225"/>
      <c r="U16" s="5"/>
      <c r="V16" s="52"/>
      <c r="W16" s="69"/>
      <c r="X16" s="69"/>
      <c r="Y16" s="52"/>
      <c r="Z16" s="39"/>
      <c r="AA16" s="39"/>
      <c r="AB16" s="55"/>
      <c r="AC16" s="17"/>
      <c r="AD16" s="15"/>
      <c r="AE16" s="65"/>
      <c r="AF16" s="65"/>
      <c r="AG16" s="88" t="str">
        <f>IF(Instructions!$C$8="","",Instructions!$C$8)</f>
        <v/>
      </c>
      <c r="AH16" s="52"/>
      <c r="AI16" s="127"/>
      <c r="AJ16" s="17"/>
      <c r="AK16" s="17"/>
      <c r="AL16" s="17"/>
      <c r="AM16" s="17"/>
      <c r="AO16" s="102" t="s">
        <v>52</v>
      </c>
    </row>
    <row r="17" spans="2:41" s="3" customFormat="1" ht="3.95" customHeight="1" x14ac:dyDescent="0.2">
      <c r="C17" s="196"/>
      <c r="D17" s="197"/>
      <c r="E17" s="197"/>
      <c r="F17" s="197"/>
      <c r="G17" s="197"/>
      <c r="H17" s="197"/>
      <c r="I17" s="197"/>
      <c r="J17" s="197"/>
      <c r="K17" s="197"/>
      <c r="L17" s="197"/>
      <c r="M17" s="197"/>
      <c r="N17" s="197"/>
      <c r="O17" s="197"/>
      <c r="P17" s="197"/>
      <c r="Q17" s="197"/>
      <c r="R17" s="197"/>
      <c r="S17" s="197"/>
      <c r="T17" s="197"/>
      <c r="U17" s="5"/>
      <c r="V17" s="52"/>
      <c r="W17" s="69"/>
      <c r="X17" s="69"/>
      <c r="Y17" s="52"/>
      <c r="Z17" s="39"/>
      <c r="AA17" s="39"/>
      <c r="AB17" s="55"/>
      <c r="AC17" s="17"/>
      <c r="AD17" s="15"/>
      <c r="AE17" s="65"/>
      <c r="AF17" s="65"/>
      <c r="AG17" s="17"/>
      <c r="AH17" s="52"/>
      <c r="AI17" s="127"/>
      <c r="AJ17" s="17"/>
      <c r="AK17" s="17"/>
      <c r="AL17" s="17"/>
      <c r="AM17" s="17"/>
      <c r="AO17" s="102" t="s">
        <v>52</v>
      </c>
    </row>
    <row r="18" spans="2:41" s="30" customFormat="1" ht="9.9499999999999993" customHeight="1" x14ac:dyDescent="0.2">
      <c r="C18" s="77" t="s">
        <v>9</v>
      </c>
      <c r="D18" s="78"/>
      <c r="E18" s="78"/>
      <c r="F18" s="78"/>
      <c r="G18" s="25"/>
      <c r="H18" s="25"/>
      <c r="I18" s="25"/>
      <c r="J18" s="25"/>
      <c r="K18" s="25"/>
      <c r="L18" s="25"/>
      <c r="M18" s="25"/>
      <c r="N18" s="25"/>
      <c r="O18" s="216" t="s">
        <v>45</v>
      </c>
      <c r="P18" s="217"/>
      <c r="Q18" s="26" t="s">
        <v>12</v>
      </c>
      <c r="R18" s="26" t="s">
        <v>16</v>
      </c>
      <c r="S18" s="27" t="str">
        <f>+S$11</f>
        <v>List Price</v>
      </c>
      <c r="T18" s="26" t="s">
        <v>15</v>
      </c>
      <c r="U18" s="26" t="str">
        <f>+U$11</f>
        <v>Code</v>
      </c>
      <c r="V18" s="52"/>
      <c r="W18" s="76" t="s">
        <v>17</v>
      </c>
      <c r="X18" s="27" t="s">
        <v>13</v>
      </c>
      <c r="Y18" s="52"/>
      <c r="Z18" s="41" t="s">
        <v>54</v>
      </c>
      <c r="AA18" s="41" t="s">
        <v>11</v>
      </c>
      <c r="AB18" s="41" t="str">
        <f t="shared" ref="AB18:AM18" si="8">+AB$11</f>
        <v>Disc</v>
      </c>
      <c r="AC18" s="28" t="str">
        <f t="shared" si="8"/>
        <v>Act. Cost</v>
      </c>
      <c r="AD18" s="28" t="str">
        <f t="shared" si="8"/>
        <v>GP%</v>
      </c>
      <c r="AE18" s="64" t="str">
        <f t="shared" si="8"/>
        <v>Adj.</v>
      </c>
      <c r="AF18" s="95" t="str">
        <f>+AF$11</f>
        <v>Group</v>
      </c>
      <c r="AG18" s="28" t="str">
        <f t="shared" si="8"/>
        <v>Price</v>
      </c>
      <c r="AH18" s="52"/>
      <c r="AJ18" s="28" t="str">
        <f t="shared" si="8"/>
        <v>Calc Price</v>
      </c>
      <c r="AK18" s="28" t="str">
        <f t="shared" si="8"/>
        <v>.05 Round</v>
      </c>
      <c r="AL18" s="28" t="str">
        <f t="shared" si="8"/>
        <v>Cents</v>
      </c>
      <c r="AM18" s="28" t="str">
        <f t="shared" si="8"/>
        <v>Round to</v>
      </c>
      <c r="AN18" s="3"/>
      <c r="AO18" s="31" t="s">
        <v>52</v>
      </c>
    </row>
    <row r="19" spans="2:41" s="159" customFormat="1" ht="6.95" customHeight="1" x14ac:dyDescent="0.2">
      <c r="C19" s="228"/>
      <c r="D19" s="228"/>
      <c r="E19" s="228"/>
      <c r="F19" s="228"/>
      <c r="G19" s="228"/>
      <c r="H19" s="228"/>
      <c r="I19" s="228"/>
      <c r="J19" s="228"/>
      <c r="K19" s="228"/>
      <c r="L19" s="228"/>
      <c r="M19" s="228"/>
      <c r="N19" s="228"/>
      <c r="O19" s="228"/>
      <c r="P19" s="228"/>
      <c r="Q19" s="228"/>
      <c r="R19" s="228"/>
      <c r="S19" s="228"/>
      <c r="T19" s="228"/>
      <c r="U19" s="160"/>
      <c r="V19" s="52"/>
      <c r="W19" s="163"/>
      <c r="X19" s="163"/>
      <c r="Y19" s="52"/>
      <c r="Z19" s="164"/>
      <c r="AA19" s="164"/>
      <c r="AB19" s="165"/>
      <c r="AC19" s="161"/>
      <c r="AD19" s="162"/>
      <c r="AE19" s="166"/>
      <c r="AF19" s="167"/>
      <c r="AG19" s="161"/>
      <c r="AH19" s="52"/>
      <c r="AJ19" s="161"/>
      <c r="AK19" s="161"/>
      <c r="AL19" s="161"/>
      <c r="AM19" s="161"/>
      <c r="AN19" s="3"/>
      <c r="AO19" s="31" t="s">
        <v>52</v>
      </c>
    </row>
    <row r="20" spans="2:41" s="3" customFormat="1" ht="3.95" customHeight="1" x14ac:dyDescent="0.2">
      <c r="P20" s="74"/>
      <c r="Q20" s="90"/>
      <c r="R20" s="6"/>
      <c r="S20" s="39"/>
      <c r="T20" s="6"/>
      <c r="U20" s="5"/>
      <c r="V20" s="52"/>
      <c r="W20" s="56"/>
      <c r="X20" s="15"/>
      <c r="Y20" s="52"/>
      <c r="Z20" s="39"/>
      <c r="AA20" s="39"/>
      <c r="AB20" s="55"/>
      <c r="AC20" s="17"/>
      <c r="AD20" s="15"/>
      <c r="AE20" s="65"/>
      <c r="AF20" s="127"/>
      <c r="AG20" s="39"/>
      <c r="AH20" s="52"/>
      <c r="AJ20" s="17"/>
      <c r="AK20" s="17"/>
      <c r="AL20" s="17"/>
      <c r="AM20" s="17"/>
      <c r="AO20" s="31" t="s">
        <v>52</v>
      </c>
    </row>
    <row r="21" spans="2:41" s="3" customFormat="1" ht="10.5" customHeight="1" x14ac:dyDescent="0.2">
      <c r="C21" s="73" t="s">
        <v>228</v>
      </c>
      <c r="D21" s="154"/>
      <c r="E21" s="154"/>
      <c r="M21" s="3" t="s">
        <v>193</v>
      </c>
      <c r="N21" s="3" t="s">
        <v>87</v>
      </c>
      <c r="U21" s="5"/>
      <c r="V21" s="52"/>
      <c r="W21" s="69"/>
      <c r="X21" s="69"/>
      <c r="Y21" s="52"/>
      <c r="Z21" s="39"/>
      <c r="AA21" s="39"/>
      <c r="AB21" s="55"/>
      <c r="AC21" s="17"/>
      <c r="AD21" s="15"/>
      <c r="AE21" s="65"/>
      <c r="AF21" s="127"/>
      <c r="AG21" s="17"/>
      <c r="AH21" s="52"/>
      <c r="AJ21" s="17"/>
      <c r="AK21" s="17"/>
      <c r="AL21" s="17"/>
      <c r="AM21" s="17"/>
      <c r="AO21" s="31" t="s">
        <v>52</v>
      </c>
    </row>
    <row r="22" spans="2:41" s="3" customFormat="1" ht="3" customHeight="1" x14ac:dyDescent="0.2">
      <c r="P22" s="74"/>
      <c r="Q22" s="90"/>
      <c r="R22" s="6"/>
      <c r="S22" s="39"/>
      <c r="T22" s="6"/>
      <c r="U22" s="5"/>
      <c r="V22" s="183"/>
      <c r="W22" s="56"/>
      <c r="X22" s="15"/>
      <c r="Y22" s="183"/>
      <c r="Z22" s="39"/>
      <c r="AA22" s="39"/>
      <c r="AB22" s="55"/>
      <c r="AC22" s="17"/>
      <c r="AD22" s="15"/>
      <c r="AE22" s="65"/>
      <c r="AF22" s="127"/>
      <c r="AG22" s="39"/>
      <c r="AH22" s="183"/>
      <c r="AI22" s="17"/>
      <c r="AJ22" s="39"/>
      <c r="AK22" s="17"/>
      <c r="AL22" s="17"/>
      <c r="AO22" s="31" t="s">
        <v>52</v>
      </c>
    </row>
    <row r="23" spans="2:41" s="3" customFormat="1" ht="10.5" customHeight="1" x14ac:dyDescent="0.2">
      <c r="D23" s="73" t="s">
        <v>92</v>
      </c>
      <c r="E23" s="154"/>
      <c r="L23" s="3" t="s">
        <v>79</v>
      </c>
      <c r="P23" s="4"/>
      <c r="Q23" s="6"/>
      <c r="R23" s="177" t="s">
        <v>86</v>
      </c>
      <c r="S23" s="178" t="s">
        <v>169</v>
      </c>
      <c r="T23" s="179"/>
      <c r="U23" s="5"/>
      <c r="V23" s="183"/>
      <c r="W23" s="69"/>
      <c r="X23" s="69"/>
      <c r="Y23" s="183"/>
      <c r="Z23" s="39"/>
      <c r="AA23" s="39"/>
      <c r="AB23" s="55"/>
      <c r="AC23" s="17"/>
      <c r="AD23" s="15"/>
      <c r="AE23" s="65"/>
      <c r="AF23" s="127"/>
      <c r="AG23" s="17"/>
      <c r="AH23" s="183"/>
      <c r="AJ23" s="17"/>
      <c r="AK23" s="17"/>
      <c r="AL23" s="17"/>
      <c r="AM23" s="17"/>
      <c r="AO23" s="31" t="s">
        <v>52</v>
      </c>
    </row>
    <row r="24" spans="2:41" s="3" customFormat="1" ht="3" customHeight="1" x14ac:dyDescent="0.2">
      <c r="P24" s="74"/>
      <c r="Q24" s="90"/>
      <c r="R24" s="6"/>
      <c r="S24" s="39"/>
      <c r="T24" s="6"/>
      <c r="U24" s="5"/>
      <c r="V24" s="52"/>
      <c r="W24" s="56"/>
      <c r="X24" s="15"/>
      <c r="Y24" s="52"/>
      <c r="Z24" s="39"/>
      <c r="AA24" s="39"/>
      <c r="AB24" s="55"/>
      <c r="AC24" s="17"/>
      <c r="AD24" s="15"/>
      <c r="AE24" s="65"/>
      <c r="AF24" s="127"/>
      <c r="AG24" s="39"/>
      <c r="AH24" s="52"/>
      <c r="AI24" s="17"/>
      <c r="AJ24" s="39"/>
      <c r="AK24" s="17"/>
      <c r="AL24" s="17"/>
      <c r="AO24" s="31" t="s">
        <v>52</v>
      </c>
    </row>
    <row r="25" spans="2:41" s="3" customFormat="1" ht="9.9499999999999993" customHeight="1" x14ac:dyDescent="0.2">
      <c r="C25" s="35"/>
      <c r="D25" s="40" t="s">
        <v>91</v>
      </c>
      <c r="E25" s="182" t="s">
        <v>93</v>
      </c>
      <c r="F25" s="182"/>
      <c r="H25" s="182"/>
      <c r="I25" s="182"/>
      <c r="J25" s="182"/>
      <c r="L25" s="182"/>
      <c r="M25" s="182"/>
      <c r="N25" s="182"/>
      <c r="P25" s="30"/>
      <c r="Q25" s="30"/>
      <c r="R25" s="30"/>
      <c r="S25" s="39"/>
      <c r="T25" s="30"/>
      <c r="U25" s="5"/>
      <c r="V25" s="183"/>
      <c r="W25" s="69"/>
      <c r="X25" s="69"/>
      <c r="Y25" s="183"/>
      <c r="Z25" s="39"/>
      <c r="AA25" s="39"/>
      <c r="AB25" s="55"/>
      <c r="AC25" s="17"/>
      <c r="AD25" s="15"/>
      <c r="AE25" s="65"/>
      <c r="AF25" s="127"/>
      <c r="AG25" s="17"/>
      <c r="AH25" s="183"/>
      <c r="AJ25" s="17"/>
      <c r="AK25" s="17"/>
      <c r="AL25" s="17"/>
      <c r="AM25" s="17"/>
      <c r="AO25" s="31"/>
    </row>
    <row r="26" spans="2:41" s="3" customFormat="1" ht="3" customHeight="1" x14ac:dyDescent="0.2">
      <c r="P26" s="74"/>
      <c r="Q26" s="90"/>
      <c r="R26" s="6"/>
      <c r="S26" s="39"/>
      <c r="T26" s="6"/>
      <c r="U26" s="5"/>
      <c r="V26" s="52"/>
      <c r="W26" s="56"/>
      <c r="X26" s="15"/>
      <c r="Y26" s="52"/>
      <c r="Z26" s="39"/>
      <c r="AA26" s="39"/>
      <c r="AB26" s="55"/>
      <c r="AC26" s="17"/>
      <c r="AD26" s="15"/>
      <c r="AE26" s="65"/>
      <c r="AF26" s="127"/>
      <c r="AG26" s="39"/>
      <c r="AH26" s="52"/>
      <c r="AI26" s="17"/>
      <c r="AJ26" s="39"/>
      <c r="AK26" s="17"/>
      <c r="AL26" s="17"/>
      <c r="AO26" s="31" t="s">
        <v>52</v>
      </c>
    </row>
    <row r="27" spans="2:41" s="3" customFormat="1" ht="9.9499999999999993" customHeight="1" x14ac:dyDescent="0.2">
      <c r="B27" s="116" t="s">
        <v>103</v>
      </c>
      <c r="D27" s="40"/>
      <c r="E27" s="74" t="s">
        <v>95</v>
      </c>
      <c r="F27" s="74"/>
      <c r="G27" s="30" t="s">
        <v>97</v>
      </c>
      <c r="H27" s="30"/>
      <c r="I27" s="30"/>
      <c r="J27" s="184" t="s">
        <v>100</v>
      </c>
      <c r="K27" s="30"/>
      <c r="L27" s="30"/>
      <c r="M27" s="30"/>
      <c r="N27" s="30"/>
      <c r="P27" s="74"/>
      <c r="Q27" s="90" t="s">
        <v>12</v>
      </c>
      <c r="R27" s="29"/>
      <c r="S27" s="39">
        <f>IF(Suggested="Yes",AA27,AG27)</f>
        <v>44.35</v>
      </c>
      <c r="T27" s="37" t="s">
        <v>43</v>
      </c>
      <c r="U27" s="5" t="str">
        <f>+Instructions!$B$3</f>
        <v>C</v>
      </c>
      <c r="V27" s="52"/>
      <c r="W27" s="56">
        <f>+Instructions!$C$22</f>
        <v>0</v>
      </c>
      <c r="X27" s="17">
        <f t="shared" ref="X27:X35" si="9">ROUND($AA27*(1-W27)+0.004999,2)</f>
        <v>44.35</v>
      </c>
      <c r="Y27" s="52"/>
      <c r="Z27" s="6" t="s">
        <v>248</v>
      </c>
      <c r="AA27" s="39">
        <v>44.35</v>
      </c>
      <c r="AB27" s="60">
        <f t="shared" ref="AB27:AB35" si="10">+W27</f>
        <v>0</v>
      </c>
      <c r="AC27" s="17">
        <f t="shared" ref="AC27:AC35" si="11">+X27</f>
        <v>44.35</v>
      </c>
      <c r="AD27" s="12">
        <f t="shared" ref="AD27:AD35" si="12">(AG27-AC27)/AG27</f>
        <v>0</v>
      </c>
      <c r="AE27" s="124"/>
      <c r="AF27" s="131">
        <v>1</v>
      </c>
      <c r="AG27" s="38">
        <f t="shared" ref="AG27:AG35" si="13">SUM(AJ27:AL27)+AE27</f>
        <v>44.35</v>
      </c>
      <c r="AH27" s="52"/>
      <c r="AJ27" s="17">
        <f t="shared" ref="AJ27:AJ35" si="14">ROUND(AC27/(1-VLOOKUP(AF27,Group,2,FALSE)),2)</f>
        <v>44.35</v>
      </c>
      <c r="AK27" s="17">
        <f t="shared" ref="AK27:AK35" si="15">IF(VLOOKUP(AF27,Group,5,FALSE)="YES",VLOOKUP(ROUND(ROUND(AJ27,1)-AJ27,2),Round,2,FALSE)+VLOOKUP(AF27,Group,6,FALSE),0)</f>
        <v>0</v>
      </c>
      <c r="AL27" s="17">
        <f t="shared" ref="AL27:AL35" si="16">IF(VLOOKUP(AF27,Group,7,FALSE)="",0,ROUND(AJ27-0.04999,1)-AJ27+AM27)</f>
        <v>0</v>
      </c>
      <c r="AM27" s="17" t="str">
        <f t="shared" ref="AM27:AM35" si="17">IF(VLOOKUP(AF27,Group,7,FALSE)="","",VLOOKUP(AF27,Group,7,FALSE))</f>
        <v/>
      </c>
      <c r="AO27" s="102" t="s">
        <v>52</v>
      </c>
    </row>
    <row r="28" spans="2:41" s="3" customFormat="1" ht="9.9499999999999993" customHeight="1" x14ac:dyDescent="0.2">
      <c r="B28" s="116" t="s">
        <v>103</v>
      </c>
      <c r="D28" s="40"/>
      <c r="E28" s="74" t="s">
        <v>96</v>
      </c>
      <c r="F28" s="74"/>
      <c r="G28" s="30" t="s">
        <v>97</v>
      </c>
      <c r="H28" s="30"/>
      <c r="I28" s="30"/>
      <c r="J28" s="184" t="s">
        <v>100</v>
      </c>
      <c r="K28" s="30"/>
      <c r="L28" s="30"/>
      <c r="M28" s="30"/>
      <c r="N28" s="30"/>
      <c r="P28" s="74"/>
      <c r="Q28" s="90" t="s">
        <v>12</v>
      </c>
      <c r="R28" s="29"/>
      <c r="S28" s="39">
        <f>IF(Suggested="Yes",AA28,AG28)</f>
        <v>56.25</v>
      </c>
      <c r="T28" s="37" t="s">
        <v>43</v>
      </c>
      <c r="U28" s="5" t="str">
        <f>+Instructions!$B$3</f>
        <v>C</v>
      </c>
      <c r="V28" s="52"/>
      <c r="W28" s="56">
        <f>+Instructions!$C$22</f>
        <v>0</v>
      </c>
      <c r="X28" s="17">
        <f t="shared" si="9"/>
        <v>56.25</v>
      </c>
      <c r="Y28" s="52"/>
      <c r="Z28" s="6" t="s">
        <v>248</v>
      </c>
      <c r="AA28" s="39">
        <v>56.25</v>
      </c>
      <c r="AB28" s="60">
        <f t="shared" si="10"/>
        <v>0</v>
      </c>
      <c r="AC28" s="17">
        <f t="shared" si="11"/>
        <v>56.25</v>
      </c>
      <c r="AD28" s="12">
        <f t="shared" si="12"/>
        <v>0</v>
      </c>
      <c r="AE28" s="124"/>
      <c r="AF28" s="131">
        <v>1</v>
      </c>
      <c r="AG28" s="38">
        <f t="shared" si="13"/>
        <v>56.25</v>
      </c>
      <c r="AH28" s="52"/>
      <c r="AJ28" s="17">
        <f t="shared" si="14"/>
        <v>56.25</v>
      </c>
      <c r="AK28" s="17">
        <f t="shared" si="15"/>
        <v>0</v>
      </c>
      <c r="AL28" s="17">
        <f t="shared" si="16"/>
        <v>0</v>
      </c>
      <c r="AM28" s="17" t="str">
        <f t="shared" si="17"/>
        <v/>
      </c>
      <c r="AO28" s="102" t="s">
        <v>52</v>
      </c>
    </row>
    <row r="29" spans="2:41" s="3" customFormat="1" ht="9.9499999999999993" customHeight="1" x14ac:dyDescent="0.2">
      <c r="B29" s="116" t="s">
        <v>103</v>
      </c>
      <c r="D29" s="40"/>
      <c r="E29" s="74" t="s">
        <v>102</v>
      </c>
      <c r="F29" s="74"/>
      <c r="G29" s="30" t="s">
        <v>98</v>
      </c>
      <c r="H29" s="30"/>
      <c r="I29" s="30"/>
      <c r="J29" s="184" t="s">
        <v>100</v>
      </c>
      <c r="K29" s="30"/>
      <c r="L29" s="30"/>
      <c r="M29" s="30"/>
      <c r="N29" s="30"/>
      <c r="P29" s="74"/>
      <c r="Q29" s="90" t="s">
        <v>12</v>
      </c>
      <c r="R29" s="29"/>
      <c r="S29" s="39">
        <f>IF(Suggested="Yes",AA29,AG29)</f>
        <v>60.95</v>
      </c>
      <c r="T29" s="37" t="s">
        <v>43</v>
      </c>
      <c r="U29" s="5" t="str">
        <f>+Instructions!$B$3</f>
        <v>C</v>
      </c>
      <c r="V29" s="52"/>
      <c r="W29" s="56">
        <f>+Instructions!$C$22</f>
        <v>0</v>
      </c>
      <c r="X29" s="17">
        <f t="shared" si="9"/>
        <v>60.95</v>
      </c>
      <c r="Y29" s="52"/>
      <c r="Z29" s="6" t="s">
        <v>248</v>
      </c>
      <c r="AA29" s="39">
        <v>60.95</v>
      </c>
      <c r="AB29" s="60">
        <f t="shared" si="10"/>
        <v>0</v>
      </c>
      <c r="AC29" s="17">
        <f t="shared" si="11"/>
        <v>60.95</v>
      </c>
      <c r="AD29" s="12">
        <f t="shared" si="12"/>
        <v>0</v>
      </c>
      <c r="AE29" s="124"/>
      <c r="AF29" s="131">
        <v>1</v>
      </c>
      <c r="AG29" s="38">
        <f t="shared" si="13"/>
        <v>60.95</v>
      </c>
      <c r="AH29" s="52"/>
      <c r="AJ29" s="17">
        <f t="shared" si="14"/>
        <v>60.95</v>
      </c>
      <c r="AK29" s="17">
        <f t="shared" si="15"/>
        <v>0</v>
      </c>
      <c r="AL29" s="17">
        <f t="shared" si="16"/>
        <v>0</v>
      </c>
      <c r="AM29" s="17" t="str">
        <f t="shared" si="17"/>
        <v/>
      </c>
      <c r="AO29" s="102" t="s">
        <v>52</v>
      </c>
    </row>
    <row r="30" spans="2:41" s="3" customFormat="1" ht="9.9499999999999993" customHeight="1" x14ac:dyDescent="0.2">
      <c r="B30" s="116" t="s">
        <v>103</v>
      </c>
      <c r="D30" s="40"/>
      <c r="E30" s="74" t="s">
        <v>154</v>
      </c>
      <c r="F30" s="74"/>
      <c r="G30" s="30" t="s">
        <v>99</v>
      </c>
      <c r="H30" s="30"/>
      <c r="I30" s="30"/>
      <c r="J30" s="184" t="s">
        <v>100</v>
      </c>
      <c r="K30" s="30"/>
      <c r="L30" s="30"/>
      <c r="M30" s="30"/>
      <c r="N30" s="30"/>
      <c r="P30" s="74"/>
      <c r="Q30" s="90" t="s">
        <v>12</v>
      </c>
      <c r="R30" s="29"/>
      <c r="S30" s="39">
        <f>IF(Suggested="Yes",AA30,AG30)</f>
        <v>76.95</v>
      </c>
      <c r="T30" s="37" t="s">
        <v>43</v>
      </c>
      <c r="U30" s="5" t="str">
        <f>+Instructions!$B$3</f>
        <v>C</v>
      </c>
      <c r="V30" s="52"/>
      <c r="W30" s="56">
        <f>+Instructions!$C$22</f>
        <v>0</v>
      </c>
      <c r="X30" s="17">
        <f t="shared" si="9"/>
        <v>76.95</v>
      </c>
      <c r="Y30" s="52"/>
      <c r="Z30" s="6" t="s">
        <v>248</v>
      </c>
      <c r="AA30" s="39">
        <v>76.95</v>
      </c>
      <c r="AB30" s="60">
        <f t="shared" si="10"/>
        <v>0</v>
      </c>
      <c r="AC30" s="17">
        <f t="shared" si="11"/>
        <v>76.95</v>
      </c>
      <c r="AD30" s="12">
        <f t="shared" si="12"/>
        <v>0</v>
      </c>
      <c r="AE30" s="124"/>
      <c r="AF30" s="131">
        <v>1</v>
      </c>
      <c r="AG30" s="38">
        <f t="shared" si="13"/>
        <v>76.95</v>
      </c>
      <c r="AH30" s="52"/>
      <c r="AJ30" s="17">
        <f t="shared" si="14"/>
        <v>76.95</v>
      </c>
      <c r="AK30" s="17">
        <f t="shared" si="15"/>
        <v>0</v>
      </c>
      <c r="AL30" s="17">
        <f t="shared" si="16"/>
        <v>0</v>
      </c>
      <c r="AM30" s="17" t="str">
        <f t="shared" si="17"/>
        <v/>
      </c>
      <c r="AO30" s="102" t="s">
        <v>52</v>
      </c>
    </row>
    <row r="31" spans="2:41" s="3" customFormat="1" ht="3" customHeight="1" x14ac:dyDescent="0.2">
      <c r="P31" s="74"/>
      <c r="Q31" s="90"/>
      <c r="R31" s="6"/>
      <c r="S31" s="39"/>
      <c r="T31" s="6"/>
      <c r="U31" s="5"/>
      <c r="V31" s="52"/>
      <c r="W31" s="56"/>
      <c r="X31" s="15"/>
      <c r="Y31" s="52"/>
      <c r="Z31" s="39"/>
      <c r="AA31" s="39"/>
      <c r="AB31" s="55"/>
      <c r="AC31" s="17"/>
      <c r="AD31" s="15"/>
      <c r="AE31" s="65"/>
      <c r="AF31" s="127"/>
      <c r="AG31" s="39"/>
      <c r="AH31" s="52"/>
      <c r="AI31" s="17"/>
      <c r="AJ31" s="39"/>
      <c r="AK31" s="17"/>
      <c r="AL31" s="17"/>
      <c r="AO31" s="31" t="s">
        <v>52</v>
      </c>
    </row>
    <row r="32" spans="2:41" s="3" customFormat="1" ht="9.9499999999999993" customHeight="1" x14ac:dyDescent="0.2">
      <c r="B32" s="116" t="s">
        <v>103</v>
      </c>
      <c r="D32" s="40"/>
      <c r="E32" s="74" t="s">
        <v>95</v>
      </c>
      <c r="F32" s="74"/>
      <c r="G32" s="30" t="s">
        <v>97</v>
      </c>
      <c r="H32" s="30"/>
      <c r="I32" s="30"/>
      <c r="J32" s="184" t="s">
        <v>101</v>
      </c>
      <c r="K32" s="30"/>
      <c r="L32" s="30"/>
      <c r="M32" s="30"/>
      <c r="N32" s="30"/>
      <c r="P32" s="185"/>
      <c r="Q32" s="90" t="s">
        <v>12</v>
      </c>
      <c r="R32" s="29"/>
      <c r="S32" s="39">
        <f>IF(Suggested="Yes",AA32,AG32)</f>
        <v>44.35</v>
      </c>
      <c r="T32" s="37" t="s">
        <v>43</v>
      </c>
      <c r="U32" s="5" t="str">
        <f>+Instructions!$B$3</f>
        <v>C</v>
      </c>
      <c r="V32" s="52"/>
      <c r="W32" s="56">
        <f>+Instructions!$C$22</f>
        <v>0</v>
      </c>
      <c r="X32" s="17">
        <f t="shared" si="9"/>
        <v>44.35</v>
      </c>
      <c r="Y32" s="52"/>
      <c r="Z32" s="6" t="s">
        <v>248</v>
      </c>
      <c r="AA32" s="39">
        <v>44.35</v>
      </c>
      <c r="AB32" s="60">
        <f t="shared" si="10"/>
        <v>0</v>
      </c>
      <c r="AC32" s="17">
        <f t="shared" si="11"/>
        <v>44.35</v>
      </c>
      <c r="AD32" s="12">
        <f t="shared" si="12"/>
        <v>0</v>
      </c>
      <c r="AE32" s="124"/>
      <c r="AF32" s="131">
        <v>1</v>
      </c>
      <c r="AG32" s="38">
        <f t="shared" si="13"/>
        <v>44.35</v>
      </c>
      <c r="AH32" s="52"/>
      <c r="AJ32" s="17">
        <f t="shared" si="14"/>
        <v>44.35</v>
      </c>
      <c r="AK32" s="17">
        <f t="shared" si="15"/>
        <v>0</v>
      </c>
      <c r="AL32" s="17">
        <f t="shared" si="16"/>
        <v>0</v>
      </c>
      <c r="AM32" s="17" t="str">
        <f t="shared" si="17"/>
        <v/>
      </c>
      <c r="AO32" s="102" t="s">
        <v>52</v>
      </c>
    </row>
    <row r="33" spans="2:41" s="3" customFormat="1" ht="9.9499999999999993" customHeight="1" x14ac:dyDescent="0.2">
      <c r="B33" s="116" t="s">
        <v>103</v>
      </c>
      <c r="D33" s="40"/>
      <c r="E33" s="74" t="s">
        <v>96</v>
      </c>
      <c r="F33" s="74"/>
      <c r="G33" s="30" t="s">
        <v>97</v>
      </c>
      <c r="H33" s="30"/>
      <c r="I33" s="30"/>
      <c r="J33" s="184" t="s">
        <v>101</v>
      </c>
      <c r="K33" s="30"/>
      <c r="L33" s="30"/>
      <c r="M33" s="30"/>
      <c r="N33" s="30"/>
      <c r="P33" s="185"/>
      <c r="Q33" s="90" t="s">
        <v>12</v>
      </c>
      <c r="R33" s="29"/>
      <c r="S33" s="39">
        <f>IF(Suggested="Yes",AA33,AG33)</f>
        <v>56.25</v>
      </c>
      <c r="T33" s="37" t="s">
        <v>43</v>
      </c>
      <c r="U33" s="5" t="str">
        <f>+Instructions!$B$3</f>
        <v>C</v>
      </c>
      <c r="V33" s="52"/>
      <c r="W33" s="56">
        <f>+Instructions!$C$22</f>
        <v>0</v>
      </c>
      <c r="X33" s="17">
        <f t="shared" si="9"/>
        <v>56.25</v>
      </c>
      <c r="Y33" s="52"/>
      <c r="Z33" s="6" t="s">
        <v>248</v>
      </c>
      <c r="AA33" s="39">
        <v>56.25</v>
      </c>
      <c r="AB33" s="60">
        <f t="shared" si="10"/>
        <v>0</v>
      </c>
      <c r="AC33" s="17">
        <f t="shared" si="11"/>
        <v>56.25</v>
      </c>
      <c r="AD33" s="12">
        <f t="shared" si="12"/>
        <v>0</v>
      </c>
      <c r="AE33" s="124"/>
      <c r="AF33" s="131">
        <v>1</v>
      </c>
      <c r="AG33" s="38">
        <f t="shared" si="13"/>
        <v>56.25</v>
      </c>
      <c r="AH33" s="52"/>
      <c r="AJ33" s="17">
        <f t="shared" si="14"/>
        <v>56.25</v>
      </c>
      <c r="AK33" s="17">
        <f t="shared" si="15"/>
        <v>0</v>
      </c>
      <c r="AL33" s="17">
        <f t="shared" si="16"/>
        <v>0</v>
      </c>
      <c r="AM33" s="17" t="str">
        <f t="shared" si="17"/>
        <v/>
      </c>
      <c r="AO33" s="102" t="s">
        <v>52</v>
      </c>
    </row>
    <row r="34" spans="2:41" s="3" customFormat="1" ht="9.9499999999999993" customHeight="1" x14ac:dyDescent="0.2">
      <c r="B34" s="116" t="s">
        <v>103</v>
      </c>
      <c r="D34" s="40"/>
      <c r="E34" s="74" t="s">
        <v>102</v>
      </c>
      <c r="F34" s="74"/>
      <c r="G34" s="30" t="s">
        <v>98</v>
      </c>
      <c r="H34" s="30"/>
      <c r="I34" s="30"/>
      <c r="J34" s="184" t="s">
        <v>101</v>
      </c>
      <c r="K34" s="30"/>
      <c r="L34" s="30"/>
      <c r="M34" s="30"/>
      <c r="N34" s="30"/>
      <c r="P34" s="185"/>
      <c r="Q34" s="90" t="s">
        <v>12</v>
      </c>
      <c r="R34" s="29"/>
      <c r="S34" s="39">
        <f>IF(Suggested="Yes",AA34,AG34)</f>
        <v>60.95</v>
      </c>
      <c r="T34" s="37" t="s">
        <v>43</v>
      </c>
      <c r="U34" s="5" t="str">
        <f>+Instructions!$B$3</f>
        <v>C</v>
      </c>
      <c r="V34" s="52"/>
      <c r="W34" s="56">
        <f>+Instructions!$C$22</f>
        <v>0</v>
      </c>
      <c r="X34" s="17">
        <f t="shared" si="9"/>
        <v>60.95</v>
      </c>
      <c r="Y34" s="52"/>
      <c r="Z34" s="6" t="s">
        <v>248</v>
      </c>
      <c r="AA34" s="39">
        <v>60.95</v>
      </c>
      <c r="AB34" s="60">
        <f t="shared" si="10"/>
        <v>0</v>
      </c>
      <c r="AC34" s="17">
        <f t="shared" si="11"/>
        <v>60.95</v>
      </c>
      <c r="AD34" s="12">
        <f t="shared" si="12"/>
        <v>0</v>
      </c>
      <c r="AE34" s="124"/>
      <c r="AF34" s="131">
        <v>1</v>
      </c>
      <c r="AG34" s="38">
        <f t="shared" si="13"/>
        <v>60.95</v>
      </c>
      <c r="AH34" s="52"/>
      <c r="AJ34" s="17">
        <f t="shared" si="14"/>
        <v>60.95</v>
      </c>
      <c r="AK34" s="17">
        <f t="shared" si="15"/>
        <v>0</v>
      </c>
      <c r="AL34" s="17">
        <f t="shared" si="16"/>
        <v>0</v>
      </c>
      <c r="AM34" s="17" t="str">
        <f t="shared" si="17"/>
        <v/>
      </c>
      <c r="AO34" s="102" t="s">
        <v>52</v>
      </c>
    </row>
    <row r="35" spans="2:41" s="3" customFormat="1" ht="9.9499999999999993" customHeight="1" x14ac:dyDescent="0.2">
      <c r="B35" s="116" t="s">
        <v>103</v>
      </c>
      <c r="D35" s="40"/>
      <c r="E35" s="74" t="s">
        <v>154</v>
      </c>
      <c r="F35" s="74"/>
      <c r="G35" s="30" t="s">
        <v>99</v>
      </c>
      <c r="H35" s="30"/>
      <c r="I35" s="30"/>
      <c r="J35" s="184" t="s">
        <v>101</v>
      </c>
      <c r="K35" s="30"/>
      <c r="L35" s="30"/>
      <c r="M35" s="30"/>
      <c r="N35" s="30"/>
      <c r="P35" s="185"/>
      <c r="Q35" s="90" t="s">
        <v>12</v>
      </c>
      <c r="R35" s="29"/>
      <c r="S35" s="39">
        <f>IF(Suggested="Yes",AA35,AG35)</f>
        <v>76.95</v>
      </c>
      <c r="T35" s="37" t="s">
        <v>43</v>
      </c>
      <c r="U35" s="5" t="str">
        <f>+Instructions!$B$3</f>
        <v>C</v>
      </c>
      <c r="V35" s="52"/>
      <c r="W35" s="56">
        <f>+Instructions!$C$22</f>
        <v>0</v>
      </c>
      <c r="X35" s="17">
        <f t="shared" si="9"/>
        <v>76.95</v>
      </c>
      <c r="Y35" s="52"/>
      <c r="Z35" s="6" t="s">
        <v>248</v>
      </c>
      <c r="AA35" s="39">
        <v>76.95</v>
      </c>
      <c r="AB35" s="60">
        <f t="shared" si="10"/>
        <v>0</v>
      </c>
      <c r="AC35" s="17">
        <f t="shared" si="11"/>
        <v>76.95</v>
      </c>
      <c r="AD35" s="12">
        <f t="shared" si="12"/>
        <v>0</v>
      </c>
      <c r="AE35" s="124"/>
      <c r="AF35" s="131">
        <v>1</v>
      </c>
      <c r="AG35" s="38">
        <f t="shared" si="13"/>
        <v>76.95</v>
      </c>
      <c r="AH35" s="52"/>
      <c r="AJ35" s="17">
        <f t="shared" si="14"/>
        <v>76.95</v>
      </c>
      <c r="AK35" s="17">
        <f t="shared" si="15"/>
        <v>0</v>
      </c>
      <c r="AL35" s="17">
        <f t="shared" si="16"/>
        <v>0</v>
      </c>
      <c r="AM35" s="17" t="str">
        <f t="shared" si="17"/>
        <v/>
      </c>
      <c r="AO35" s="102" t="s">
        <v>52</v>
      </c>
    </row>
    <row r="36" spans="2:41" s="3" customFormat="1" ht="3" customHeight="1" x14ac:dyDescent="0.2">
      <c r="P36" s="74"/>
      <c r="Q36" s="90"/>
      <c r="R36" s="6"/>
      <c r="S36" s="39"/>
      <c r="T36" s="6"/>
      <c r="U36" s="5"/>
      <c r="V36" s="52"/>
      <c r="W36" s="56"/>
      <c r="X36" s="15"/>
      <c r="Y36" s="52"/>
      <c r="Z36" s="39"/>
      <c r="AA36" s="39"/>
      <c r="AB36" s="55"/>
      <c r="AC36" s="17"/>
      <c r="AD36" s="15"/>
      <c r="AE36" s="65"/>
      <c r="AF36" s="127"/>
      <c r="AG36" s="39"/>
      <c r="AH36" s="52"/>
      <c r="AI36" s="17"/>
      <c r="AJ36" s="39"/>
      <c r="AK36" s="17"/>
      <c r="AL36" s="17"/>
      <c r="AO36" s="31" t="s">
        <v>52</v>
      </c>
    </row>
    <row r="37" spans="2:41" s="3" customFormat="1" ht="9.9499999999999993" customHeight="1" x14ac:dyDescent="0.2">
      <c r="C37" s="35"/>
      <c r="D37" s="40" t="s">
        <v>91</v>
      </c>
      <c r="E37" s="182" t="s">
        <v>94</v>
      </c>
      <c r="F37" s="182"/>
      <c r="H37" s="182"/>
      <c r="I37" s="182"/>
      <c r="J37" s="182"/>
      <c r="L37" s="182"/>
      <c r="M37" s="182"/>
      <c r="N37" s="182"/>
      <c r="P37" s="30"/>
      <c r="Q37" s="30"/>
      <c r="R37" s="30"/>
      <c r="S37" s="39"/>
      <c r="T37" s="30"/>
      <c r="U37" s="5"/>
      <c r="V37" s="183"/>
      <c r="W37" s="69"/>
      <c r="X37" s="69"/>
      <c r="Y37" s="183"/>
      <c r="Z37" s="39"/>
      <c r="AA37" s="39"/>
      <c r="AB37" s="55"/>
      <c r="AC37" s="17"/>
      <c r="AD37" s="15"/>
      <c r="AE37" s="65"/>
      <c r="AF37" s="127"/>
      <c r="AG37" s="17"/>
      <c r="AH37" s="183"/>
      <c r="AJ37" s="17"/>
      <c r="AK37" s="17"/>
      <c r="AL37" s="17"/>
      <c r="AM37" s="17"/>
      <c r="AO37" s="31"/>
    </row>
    <row r="38" spans="2:41" s="3" customFormat="1" ht="3" customHeight="1" x14ac:dyDescent="0.2">
      <c r="P38" s="74"/>
      <c r="Q38" s="90"/>
      <c r="R38" s="6"/>
      <c r="S38" s="39"/>
      <c r="T38" s="6"/>
      <c r="U38" s="5"/>
      <c r="V38" s="52"/>
      <c r="W38" s="56"/>
      <c r="X38" s="15"/>
      <c r="Y38" s="52"/>
      <c r="Z38" s="39"/>
      <c r="AA38" s="39"/>
      <c r="AB38" s="55"/>
      <c r="AC38" s="17"/>
      <c r="AD38" s="15"/>
      <c r="AE38" s="65"/>
      <c r="AF38" s="127"/>
      <c r="AG38" s="39"/>
      <c r="AH38" s="52"/>
      <c r="AI38" s="17"/>
      <c r="AJ38" s="39"/>
      <c r="AK38" s="17"/>
      <c r="AL38" s="17"/>
      <c r="AO38" s="31" t="s">
        <v>52</v>
      </c>
    </row>
    <row r="39" spans="2:41" s="3" customFormat="1" ht="9.9499999999999993" customHeight="1" x14ac:dyDescent="0.2">
      <c r="B39" s="116" t="s">
        <v>103</v>
      </c>
      <c r="D39" s="40"/>
      <c r="E39" s="74" t="s">
        <v>95</v>
      </c>
      <c r="F39" s="74"/>
      <c r="G39" s="30" t="s">
        <v>97</v>
      </c>
      <c r="H39" s="30"/>
      <c r="I39" s="30"/>
      <c r="J39" s="184" t="s">
        <v>100</v>
      </c>
      <c r="K39" s="30"/>
      <c r="L39" s="30"/>
      <c r="M39" s="30"/>
      <c r="N39" s="30"/>
      <c r="P39" s="74"/>
      <c r="Q39" s="90" t="s">
        <v>12</v>
      </c>
      <c r="R39" s="29"/>
      <c r="S39" s="39">
        <f>IF(Suggested="Yes",AA39,AG39)</f>
        <v>45.85</v>
      </c>
      <c r="T39" s="37" t="s">
        <v>43</v>
      </c>
      <c r="U39" s="5" t="str">
        <f>+Instructions!$B$3</f>
        <v>C</v>
      </c>
      <c r="V39" s="52"/>
      <c r="W39" s="56">
        <f>+Instructions!$C$22</f>
        <v>0</v>
      </c>
      <c r="X39" s="17">
        <f t="shared" ref="X39:X42" si="18">ROUND($AA39*(1-W39)+0.004999,2)</f>
        <v>45.85</v>
      </c>
      <c r="Y39" s="52"/>
      <c r="Z39" s="6" t="s">
        <v>248</v>
      </c>
      <c r="AA39" s="39">
        <v>45.85</v>
      </c>
      <c r="AB39" s="60">
        <f t="shared" ref="AB39:AB42" si="19">+W39</f>
        <v>0</v>
      </c>
      <c r="AC39" s="17">
        <f t="shared" ref="AC39:AC42" si="20">+X39</f>
        <v>45.85</v>
      </c>
      <c r="AD39" s="12">
        <f t="shared" ref="AD39:AD42" si="21">(AG39-AC39)/AG39</f>
        <v>0</v>
      </c>
      <c r="AE39" s="124"/>
      <c r="AF39" s="131">
        <v>1</v>
      </c>
      <c r="AG39" s="38">
        <f t="shared" ref="AG39:AG42" si="22">SUM(AJ39:AL39)+AE39</f>
        <v>45.85</v>
      </c>
      <c r="AH39" s="52"/>
      <c r="AJ39" s="17">
        <f t="shared" ref="AJ39:AJ42" si="23">ROUND(AC39/(1-VLOOKUP(AF39,Group,2,FALSE)),2)</f>
        <v>45.85</v>
      </c>
      <c r="AK39" s="17">
        <f t="shared" ref="AK39:AK42" si="24">IF(VLOOKUP(AF39,Group,5,FALSE)="YES",VLOOKUP(ROUND(ROUND(AJ39,1)-AJ39,2),Round,2,FALSE)+VLOOKUP(AF39,Group,6,FALSE),0)</f>
        <v>0</v>
      </c>
      <c r="AL39" s="17">
        <f t="shared" ref="AL39:AL42" si="25">IF(VLOOKUP(AF39,Group,7,FALSE)="",0,ROUND(AJ39-0.04999,1)-AJ39+AM39)</f>
        <v>0</v>
      </c>
      <c r="AM39" s="17" t="str">
        <f t="shared" ref="AM39:AM42" si="26">IF(VLOOKUP(AF39,Group,7,FALSE)="","",VLOOKUP(AF39,Group,7,FALSE))</f>
        <v/>
      </c>
      <c r="AO39" s="102" t="s">
        <v>52</v>
      </c>
    </row>
    <row r="40" spans="2:41" s="3" customFormat="1" ht="9.9499999999999993" customHeight="1" x14ac:dyDescent="0.2">
      <c r="B40" s="116" t="s">
        <v>103</v>
      </c>
      <c r="D40" s="40"/>
      <c r="E40" s="74" t="s">
        <v>96</v>
      </c>
      <c r="F40" s="74"/>
      <c r="G40" s="30" t="s">
        <v>97</v>
      </c>
      <c r="H40" s="30"/>
      <c r="I40" s="30"/>
      <c r="J40" s="184" t="s">
        <v>100</v>
      </c>
      <c r="K40" s="30"/>
      <c r="L40" s="30"/>
      <c r="M40" s="30"/>
      <c r="N40" s="30"/>
      <c r="P40" s="74"/>
      <c r="Q40" s="90" t="s">
        <v>12</v>
      </c>
      <c r="R40" s="29"/>
      <c r="S40" s="39">
        <f>IF(Suggested="Yes",AA40,AG40)</f>
        <v>59.05</v>
      </c>
      <c r="T40" s="37" t="s">
        <v>43</v>
      </c>
      <c r="U40" s="5" t="str">
        <f>+Instructions!$B$3</f>
        <v>C</v>
      </c>
      <c r="V40" s="52"/>
      <c r="W40" s="56">
        <f>+Instructions!$C$22</f>
        <v>0</v>
      </c>
      <c r="X40" s="17">
        <f t="shared" si="18"/>
        <v>59.05</v>
      </c>
      <c r="Y40" s="52"/>
      <c r="Z40" s="6" t="s">
        <v>248</v>
      </c>
      <c r="AA40" s="39">
        <v>59.05</v>
      </c>
      <c r="AB40" s="60">
        <f t="shared" si="19"/>
        <v>0</v>
      </c>
      <c r="AC40" s="17">
        <f t="shared" si="20"/>
        <v>59.05</v>
      </c>
      <c r="AD40" s="12">
        <f t="shared" si="21"/>
        <v>0</v>
      </c>
      <c r="AE40" s="124"/>
      <c r="AF40" s="131">
        <v>1</v>
      </c>
      <c r="AG40" s="38">
        <f t="shared" si="22"/>
        <v>59.05</v>
      </c>
      <c r="AH40" s="52"/>
      <c r="AJ40" s="17">
        <f t="shared" si="23"/>
        <v>59.05</v>
      </c>
      <c r="AK40" s="17">
        <f t="shared" si="24"/>
        <v>0</v>
      </c>
      <c r="AL40" s="17">
        <f t="shared" si="25"/>
        <v>0</v>
      </c>
      <c r="AM40" s="17" t="str">
        <f t="shared" si="26"/>
        <v/>
      </c>
      <c r="AO40" s="102" t="s">
        <v>52</v>
      </c>
    </row>
    <row r="41" spans="2:41" s="3" customFormat="1" ht="9.9499999999999993" customHeight="1" x14ac:dyDescent="0.2">
      <c r="B41" s="116" t="s">
        <v>103</v>
      </c>
      <c r="D41" s="40"/>
      <c r="E41" s="74" t="s">
        <v>102</v>
      </c>
      <c r="F41" s="74"/>
      <c r="G41" s="30" t="s">
        <v>98</v>
      </c>
      <c r="H41" s="30"/>
      <c r="I41" s="30"/>
      <c r="J41" s="184" t="s">
        <v>100</v>
      </c>
      <c r="K41" s="30"/>
      <c r="L41" s="30"/>
      <c r="M41" s="30"/>
      <c r="N41" s="30"/>
      <c r="P41" s="74"/>
      <c r="Q41" s="90" t="s">
        <v>12</v>
      </c>
      <c r="R41" s="29"/>
      <c r="S41" s="39">
        <f>IF(Suggested="Yes",AA41,AG41)</f>
        <v>63.95</v>
      </c>
      <c r="T41" s="37" t="s">
        <v>43</v>
      </c>
      <c r="U41" s="5" t="str">
        <f>+Instructions!$B$3</f>
        <v>C</v>
      </c>
      <c r="V41" s="52"/>
      <c r="W41" s="56">
        <f>+Instructions!$C$22</f>
        <v>0</v>
      </c>
      <c r="X41" s="17">
        <f t="shared" si="18"/>
        <v>63.95</v>
      </c>
      <c r="Y41" s="52"/>
      <c r="Z41" s="6" t="s">
        <v>248</v>
      </c>
      <c r="AA41" s="39">
        <v>63.95</v>
      </c>
      <c r="AB41" s="60">
        <f t="shared" si="19"/>
        <v>0</v>
      </c>
      <c r="AC41" s="17">
        <f t="shared" si="20"/>
        <v>63.95</v>
      </c>
      <c r="AD41" s="12">
        <f t="shared" si="21"/>
        <v>0</v>
      </c>
      <c r="AE41" s="124"/>
      <c r="AF41" s="131">
        <v>1</v>
      </c>
      <c r="AG41" s="38">
        <f t="shared" si="22"/>
        <v>63.95</v>
      </c>
      <c r="AH41" s="52"/>
      <c r="AJ41" s="17">
        <f t="shared" si="23"/>
        <v>63.95</v>
      </c>
      <c r="AK41" s="17">
        <f t="shared" si="24"/>
        <v>0</v>
      </c>
      <c r="AL41" s="17">
        <f t="shared" si="25"/>
        <v>0</v>
      </c>
      <c r="AM41" s="17" t="str">
        <f t="shared" si="26"/>
        <v/>
      </c>
      <c r="AO41" s="102" t="s">
        <v>52</v>
      </c>
    </row>
    <row r="42" spans="2:41" s="3" customFormat="1" ht="9.9499999999999993" customHeight="1" x14ac:dyDescent="0.2">
      <c r="B42" s="116" t="s">
        <v>103</v>
      </c>
      <c r="D42" s="40"/>
      <c r="E42" s="74" t="s">
        <v>154</v>
      </c>
      <c r="F42" s="74"/>
      <c r="G42" s="30" t="s">
        <v>99</v>
      </c>
      <c r="H42" s="30"/>
      <c r="I42" s="30"/>
      <c r="J42" s="184" t="s">
        <v>100</v>
      </c>
      <c r="K42" s="30"/>
      <c r="L42" s="30"/>
      <c r="M42" s="30"/>
      <c r="N42" s="30"/>
      <c r="P42" s="74"/>
      <c r="Q42" s="90" t="s">
        <v>12</v>
      </c>
      <c r="R42" s="29"/>
      <c r="S42" s="39">
        <f>IF(Suggested="Yes",AA42,AG42)</f>
        <v>80.95</v>
      </c>
      <c r="T42" s="37" t="s">
        <v>43</v>
      </c>
      <c r="U42" s="5" t="str">
        <f>+Instructions!$B$3</f>
        <v>C</v>
      </c>
      <c r="V42" s="52"/>
      <c r="W42" s="56">
        <f>+Instructions!$C$22</f>
        <v>0</v>
      </c>
      <c r="X42" s="17">
        <f t="shared" si="18"/>
        <v>80.95</v>
      </c>
      <c r="Y42" s="52"/>
      <c r="Z42" s="6" t="s">
        <v>248</v>
      </c>
      <c r="AA42" s="39">
        <v>80.95</v>
      </c>
      <c r="AB42" s="60">
        <f t="shared" si="19"/>
        <v>0</v>
      </c>
      <c r="AC42" s="17">
        <f t="shared" si="20"/>
        <v>80.95</v>
      </c>
      <c r="AD42" s="12">
        <f t="shared" si="21"/>
        <v>0</v>
      </c>
      <c r="AE42" s="124"/>
      <c r="AF42" s="131">
        <v>1</v>
      </c>
      <c r="AG42" s="38">
        <f t="shared" si="22"/>
        <v>80.95</v>
      </c>
      <c r="AH42" s="52"/>
      <c r="AJ42" s="17">
        <f t="shared" si="23"/>
        <v>80.95</v>
      </c>
      <c r="AK42" s="17">
        <f t="shared" si="24"/>
        <v>0</v>
      </c>
      <c r="AL42" s="17">
        <f t="shared" si="25"/>
        <v>0</v>
      </c>
      <c r="AM42" s="17" t="str">
        <f t="shared" si="26"/>
        <v/>
      </c>
      <c r="AO42" s="102" t="s">
        <v>52</v>
      </c>
    </row>
    <row r="43" spans="2:41" s="3" customFormat="1" ht="3" customHeight="1" x14ac:dyDescent="0.2">
      <c r="P43" s="74"/>
      <c r="Q43" s="90"/>
      <c r="R43" s="6"/>
      <c r="S43" s="39"/>
      <c r="T43" s="6"/>
      <c r="U43" s="5"/>
      <c r="V43" s="52"/>
      <c r="W43" s="56"/>
      <c r="X43" s="15"/>
      <c r="Y43" s="52"/>
      <c r="Z43" s="39"/>
      <c r="AA43" s="39"/>
      <c r="AB43" s="55"/>
      <c r="AC43" s="17"/>
      <c r="AD43" s="15"/>
      <c r="AE43" s="65"/>
      <c r="AF43" s="127"/>
      <c r="AG43" s="39"/>
      <c r="AH43" s="52"/>
      <c r="AI43" s="17"/>
      <c r="AJ43" s="39"/>
      <c r="AK43" s="17"/>
      <c r="AL43" s="17"/>
      <c r="AO43" s="31" t="s">
        <v>52</v>
      </c>
    </row>
    <row r="44" spans="2:41" s="3" customFormat="1" ht="9.9499999999999993" customHeight="1" x14ac:dyDescent="0.2">
      <c r="B44" s="116" t="s">
        <v>103</v>
      </c>
      <c r="D44" s="40"/>
      <c r="E44" s="74" t="s">
        <v>95</v>
      </c>
      <c r="F44" s="74"/>
      <c r="G44" s="30" t="s">
        <v>97</v>
      </c>
      <c r="H44" s="30"/>
      <c r="I44" s="30"/>
      <c r="J44" s="184" t="s">
        <v>101</v>
      </c>
      <c r="K44" s="30"/>
      <c r="L44" s="30"/>
      <c r="M44" s="30"/>
      <c r="N44" s="30"/>
      <c r="P44" s="185"/>
      <c r="Q44" s="90" t="s">
        <v>12</v>
      </c>
      <c r="R44" s="29"/>
      <c r="S44" s="39">
        <f>IF(Suggested="Yes",AA44,AG44)</f>
        <v>45.85</v>
      </c>
      <c r="T44" s="37" t="s">
        <v>43</v>
      </c>
      <c r="U44" s="5" t="str">
        <f>+Instructions!$B$3</f>
        <v>C</v>
      </c>
      <c r="V44" s="52"/>
      <c r="W44" s="56">
        <f>+Instructions!$C$22</f>
        <v>0</v>
      </c>
      <c r="X44" s="17">
        <f t="shared" ref="X44:X47" si="27">ROUND($AA44*(1-W44)+0.004999,2)</f>
        <v>45.85</v>
      </c>
      <c r="Y44" s="52"/>
      <c r="Z44" s="6" t="s">
        <v>248</v>
      </c>
      <c r="AA44" s="39">
        <v>45.85</v>
      </c>
      <c r="AB44" s="60">
        <f t="shared" ref="AB44:AB47" si="28">+W44</f>
        <v>0</v>
      </c>
      <c r="AC44" s="17">
        <f t="shared" ref="AC44:AC47" si="29">+X44</f>
        <v>45.85</v>
      </c>
      <c r="AD44" s="12">
        <f t="shared" ref="AD44:AD47" si="30">(AG44-AC44)/AG44</f>
        <v>0</v>
      </c>
      <c r="AE44" s="124"/>
      <c r="AF44" s="131">
        <v>1</v>
      </c>
      <c r="AG44" s="38">
        <f t="shared" ref="AG44:AG47" si="31">SUM(AJ44:AL44)+AE44</f>
        <v>45.85</v>
      </c>
      <c r="AH44" s="52"/>
      <c r="AJ44" s="17">
        <f t="shared" ref="AJ44:AJ47" si="32">ROUND(AC44/(1-VLOOKUP(AF44,Group,2,FALSE)),2)</f>
        <v>45.85</v>
      </c>
      <c r="AK44" s="17">
        <f t="shared" ref="AK44:AK47" si="33">IF(VLOOKUP(AF44,Group,5,FALSE)="YES",VLOOKUP(ROUND(ROUND(AJ44,1)-AJ44,2),Round,2,FALSE)+VLOOKUP(AF44,Group,6,FALSE),0)</f>
        <v>0</v>
      </c>
      <c r="AL44" s="17">
        <f t="shared" ref="AL44:AL47" si="34">IF(VLOOKUP(AF44,Group,7,FALSE)="",0,ROUND(AJ44-0.04999,1)-AJ44+AM44)</f>
        <v>0</v>
      </c>
      <c r="AM44" s="17" t="str">
        <f t="shared" ref="AM44:AM47" si="35">IF(VLOOKUP(AF44,Group,7,FALSE)="","",VLOOKUP(AF44,Group,7,FALSE))</f>
        <v/>
      </c>
      <c r="AO44" s="102" t="s">
        <v>52</v>
      </c>
    </row>
    <row r="45" spans="2:41" s="3" customFormat="1" ht="9.9499999999999993" customHeight="1" x14ac:dyDescent="0.2">
      <c r="B45" s="116" t="s">
        <v>103</v>
      </c>
      <c r="D45" s="40"/>
      <c r="E45" s="74" t="s">
        <v>96</v>
      </c>
      <c r="F45" s="74"/>
      <c r="G45" s="30" t="s">
        <v>97</v>
      </c>
      <c r="H45" s="30"/>
      <c r="I45" s="30"/>
      <c r="J45" s="184" t="s">
        <v>101</v>
      </c>
      <c r="K45" s="30"/>
      <c r="L45" s="30"/>
      <c r="M45" s="30"/>
      <c r="N45" s="30"/>
      <c r="P45" s="185"/>
      <c r="Q45" s="90" t="s">
        <v>12</v>
      </c>
      <c r="R45" s="29"/>
      <c r="S45" s="39">
        <f>IF(Suggested="Yes",AA45,AG45)</f>
        <v>59.05</v>
      </c>
      <c r="T45" s="37" t="s">
        <v>43</v>
      </c>
      <c r="U45" s="5" t="str">
        <f>+Instructions!$B$3</f>
        <v>C</v>
      </c>
      <c r="V45" s="52"/>
      <c r="W45" s="56">
        <f>+Instructions!$C$22</f>
        <v>0</v>
      </c>
      <c r="X45" s="17">
        <f t="shared" si="27"/>
        <v>59.05</v>
      </c>
      <c r="Y45" s="52"/>
      <c r="Z45" s="6" t="s">
        <v>248</v>
      </c>
      <c r="AA45" s="39">
        <v>59.05</v>
      </c>
      <c r="AB45" s="60">
        <f t="shared" si="28"/>
        <v>0</v>
      </c>
      <c r="AC45" s="17">
        <f t="shared" si="29"/>
        <v>59.05</v>
      </c>
      <c r="AD45" s="12">
        <f t="shared" si="30"/>
        <v>0</v>
      </c>
      <c r="AE45" s="124"/>
      <c r="AF45" s="131">
        <v>1</v>
      </c>
      <c r="AG45" s="38">
        <f t="shared" si="31"/>
        <v>59.05</v>
      </c>
      <c r="AH45" s="52"/>
      <c r="AJ45" s="17">
        <f t="shared" si="32"/>
        <v>59.05</v>
      </c>
      <c r="AK45" s="17">
        <f t="shared" si="33"/>
        <v>0</v>
      </c>
      <c r="AL45" s="17">
        <f t="shared" si="34"/>
        <v>0</v>
      </c>
      <c r="AM45" s="17" t="str">
        <f t="shared" si="35"/>
        <v/>
      </c>
      <c r="AO45" s="102" t="s">
        <v>52</v>
      </c>
    </row>
    <row r="46" spans="2:41" s="3" customFormat="1" ht="9.9499999999999993" customHeight="1" x14ac:dyDescent="0.2">
      <c r="B46" s="116" t="s">
        <v>103</v>
      </c>
      <c r="D46" s="40"/>
      <c r="E46" s="74" t="s">
        <v>102</v>
      </c>
      <c r="F46" s="74"/>
      <c r="G46" s="30" t="s">
        <v>98</v>
      </c>
      <c r="H46" s="30"/>
      <c r="I46" s="30"/>
      <c r="J46" s="184" t="s">
        <v>101</v>
      </c>
      <c r="K46" s="30"/>
      <c r="L46" s="30"/>
      <c r="M46" s="30"/>
      <c r="N46" s="30"/>
      <c r="P46" s="185"/>
      <c r="Q46" s="90" t="s">
        <v>12</v>
      </c>
      <c r="R46" s="29"/>
      <c r="S46" s="39">
        <f>IF(Suggested="Yes",AA46,AG46)</f>
        <v>63.95</v>
      </c>
      <c r="T46" s="37" t="s">
        <v>43</v>
      </c>
      <c r="U46" s="5" t="str">
        <f>+Instructions!$B$3</f>
        <v>C</v>
      </c>
      <c r="V46" s="52"/>
      <c r="W46" s="56">
        <f>+Instructions!$C$22</f>
        <v>0</v>
      </c>
      <c r="X46" s="17">
        <f t="shared" si="27"/>
        <v>63.95</v>
      </c>
      <c r="Y46" s="52"/>
      <c r="Z46" s="6" t="s">
        <v>248</v>
      </c>
      <c r="AA46" s="39">
        <v>63.95</v>
      </c>
      <c r="AB46" s="60">
        <f t="shared" si="28"/>
        <v>0</v>
      </c>
      <c r="AC46" s="17">
        <f t="shared" si="29"/>
        <v>63.95</v>
      </c>
      <c r="AD46" s="12">
        <f t="shared" si="30"/>
        <v>0</v>
      </c>
      <c r="AE46" s="124"/>
      <c r="AF46" s="131">
        <v>1</v>
      </c>
      <c r="AG46" s="38">
        <f t="shared" si="31"/>
        <v>63.95</v>
      </c>
      <c r="AH46" s="52"/>
      <c r="AJ46" s="17">
        <f t="shared" si="32"/>
        <v>63.95</v>
      </c>
      <c r="AK46" s="17">
        <f t="shared" si="33"/>
        <v>0</v>
      </c>
      <c r="AL46" s="17">
        <f t="shared" si="34"/>
        <v>0</v>
      </c>
      <c r="AM46" s="17" t="str">
        <f t="shared" si="35"/>
        <v/>
      </c>
      <c r="AO46" s="102" t="s">
        <v>52</v>
      </c>
    </row>
    <row r="47" spans="2:41" s="3" customFormat="1" ht="9.9499999999999993" customHeight="1" x14ac:dyDescent="0.2">
      <c r="B47" s="116" t="s">
        <v>103</v>
      </c>
      <c r="D47" s="40"/>
      <c r="E47" s="74" t="s">
        <v>154</v>
      </c>
      <c r="F47" s="74"/>
      <c r="G47" s="30" t="s">
        <v>99</v>
      </c>
      <c r="H47" s="30"/>
      <c r="I47" s="30"/>
      <c r="J47" s="184" t="s">
        <v>101</v>
      </c>
      <c r="K47" s="30"/>
      <c r="L47" s="30"/>
      <c r="M47" s="30"/>
      <c r="N47" s="30"/>
      <c r="P47" s="185"/>
      <c r="Q47" s="90" t="s">
        <v>12</v>
      </c>
      <c r="R47" s="29"/>
      <c r="S47" s="39">
        <f>IF(Suggested="Yes",AA47,AG47)</f>
        <v>80.95</v>
      </c>
      <c r="T47" s="37" t="s">
        <v>43</v>
      </c>
      <c r="U47" s="5" t="str">
        <f>+Instructions!$B$3</f>
        <v>C</v>
      </c>
      <c r="V47" s="52"/>
      <c r="W47" s="56">
        <f>+Instructions!$C$22</f>
        <v>0</v>
      </c>
      <c r="X47" s="17">
        <f t="shared" si="27"/>
        <v>80.95</v>
      </c>
      <c r="Y47" s="52"/>
      <c r="Z47" s="6" t="s">
        <v>248</v>
      </c>
      <c r="AA47" s="39">
        <v>80.95</v>
      </c>
      <c r="AB47" s="60">
        <f t="shared" si="28"/>
        <v>0</v>
      </c>
      <c r="AC47" s="17">
        <f t="shared" si="29"/>
        <v>80.95</v>
      </c>
      <c r="AD47" s="12">
        <f t="shared" si="30"/>
        <v>0</v>
      </c>
      <c r="AE47" s="124"/>
      <c r="AF47" s="131">
        <v>1</v>
      </c>
      <c r="AG47" s="38">
        <f t="shared" si="31"/>
        <v>80.95</v>
      </c>
      <c r="AH47" s="52"/>
      <c r="AJ47" s="17">
        <f t="shared" si="32"/>
        <v>80.95</v>
      </c>
      <c r="AK47" s="17">
        <f t="shared" si="33"/>
        <v>0</v>
      </c>
      <c r="AL47" s="17">
        <f t="shared" si="34"/>
        <v>0</v>
      </c>
      <c r="AM47" s="17" t="str">
        <f t="shared" si="35"/>
        <v/>
      </c>
      <c r="AO47" s="102" t="s">
        <v>52</v>
      </c>
    </row>
    <row r="48" spans="2:41" s="3" customFormat="1" ht="3" customHeight="1" x14ac:dyDescent="0.2">
      <c r="P48" s="74"/>
      <c r="Q48" s="90"/>
      <c r="R48" s="6"/>
      <c r="S48" s="39"/>
      <c r="T48" s="6"/>
      <c r="U48" s="5"/>
      <c r="V48" s="52"/>
      <c r="W48" s="56"/>
      <c r="X48" s="15"/>
      <c r="Y48" s="52"/>
      <c r="Z48" s="39"/>
      <c r="AA48" s="39"/>
      <c r="AB48" s="55"/>
      <c r="AC48" s="17"/>
      <c r="AD48" s="15"/>
      <c r="AE48" s="65"/>
      <c r="AF48" s="127"/>
      <c r="AG48" s="39"/>
      <c r="AH48" s="52"/>
      <c r="AI48" s="17"/>
      <c r="AJ48" s="39"/>
      <c r="AK48" s="17"/>
      <c r="AL48" s="17"/>
      <c r="AO48" s="31" t="s">
        <v>52</v>
      </c>
    </row>
    <row r="49" spans="2:41" s="3" customFormat="1" ht="10.5" customHeight="1" x14ac:dyDescent="0.2">
      <c r="D49" s="73" t="s">
        <v>104</v>
      </c>
      <c r="E49" s="154"/>
      <c r="L49" s="3" t="s">
        <v>79</v>
      </c>
      <c r="P49" s="4"/>
      <c r="Q49" s="6"/>
      <c r="R49" s="177" t="s">
        <v>86</v>
      </c>
      <c r="S49" s="178" t="s">
        <v>170</v>
      </c>
      <c r="T49" s="179"/>
      <c r="U49" s="5"/>
      <c r="V49" s="183"/>
      <c r="W49" s="69"/>
      <c r="X49" s="69"/>
      <c r="Y49" s="183"/>
      <c r="Z49" s="39"/>
      <c r="AA49" s="39"/>
      <c r="AB49" s="55"/>
      <c r="AC49" s="17"/>
      <c r="AD49" s="15"/>
      <c r="AE49" s="65"/>
      <c r="AF49" s="127"/>
      <c r="AG49" s="17"/>
      <c r="AH49" s="183"/>
      <c r="AJ49" s="17"/>
      <c r="AK49" s="17"/>
      <c r="AL49" s="17"/>
      <c r="AM49" s="17"/>
      <c r="AO49" s="31" t="s">
        <v>52</v>
      </c>
    </row>
    <row r="50" spans="2:41" s="3" customFormat="1" ht="3" customHeight="1" x14ac:dyDescent="0.2">
      <c r="P50" s="74"/>
      <c r="Q50" s="90"/>
      <c r="R50" s="6"/>
      <c r="S50" s="39"/>
      <c r="T50" s="6"/>
      <c r="U50" s="5"/>
      <c r="V50" s="52"/>
      <c r="W50" s="56"/>
      <c r="X50" s="15"/>
      <c r="Y50" s="52"/>
      <c r="Z50" s="39"/>
      <c r="AA50" s="39"/>
      <c r="AB50" s="55"/>
      <c r="AC50" s="17"/>
      <c r="AD50" s="15"/>
      <c r="AE50" s="65"/>
      <c r="AF50" s="127"/>
      <c r="AG50" s="39"/>
      <c r="AH50" s="52"/>
      <c r="AI50" s="17"/>
      <c r="AJ50" s="39"/>
      <c r="AK50" s="17"/>
      <c r="AL50" s="17"/>
      <c r="AO50" s="31" t="s">
        <v>52</v>
      </c>
    </row>
    <row r="51" spans="2:41" s="3" customFormat="1" ht="9.9499999999999993" customHeight="1" x14ac:dyDescent="0.2">
      <c r="C51" s="35"/>
      <c r="D51" s="40" t="s">
        <v>91</v>
      </c>
      <c r="E51" s="182" t="s">
        <v>93</v>
      </c>
      <c r="F51" s="182"/>
      <c r="H51" s="39"/>
      <c r="I51" s="39"/>
      <c r="J51" s="182"/>
      <c r="L51" s="182"/>
      <c r="M51" s="182"/>
      <c r="N51" s="182"/>
      <c r="P51" s="30"/>
      <c r="Q51" s="30"/>
      <c r="R51" s="30"/>
      <c r="S51" s="39"/>
      <c r="T51" s="30"/>
      <c r="U51" s="5"/>
      <c r="V51" s="183"/>
      <c r="W51" s="69"/>
      <c r="X51" s="69"/>
      <c r="Y51" s="183"/>
      <c r="Z51" s="39"/>
      <c r="AA51" s="39"/>
      <c r="AB51" s="55"/>
      <c r="AC51" s="17"/>
      <c r="AD51" s="15"/>
      <c r="AE51" s="65"/>
      <c r="AF51" s="127"/>
      <c r="AG51" s="17"/>
      <c r="AH51" s="183"/>
      <c r="AJ51" s="17"/>
      <c r="AK51" s="17"/>
      <c r="AL51" s="17"/>
      <c r="AM51" s="17"/>
      <c r="AO51" s="31"/>
    </row>
    <row r="52" spans="2:41" s="3" customFormat="1" ht="3" customHeight="1" x14ac:dyDescent="0.2">
      <c r="P52" s="74"/>
      <c r="Q52" s="90"/>
      <c r="R52" s="6"/>
      <c r="S52" s="39"/>
      <c r="T52" s="6"/>
      <c r="U52" s="5"/>
      <c r="V52" s="52"/>
      <c r="W52" s="56"/>
      <c r="X52" s="15"/>
      <c r="Y52" s="52"/>
      <c r="Z52" s="39"/>
      <c r="AA52" s="39"/>
      <c r="AB52" s="55"/>
      <c r="AC52" s="17"/>
      <c r="AD52" s="15"/>
      <c r="AE52" s="65"/>
      <c r="AF52" s="127"/>
      <c r="AG52" s="39"/>
      <c r="AH52" s="52"/>
      <c r="AI52" s="17"/>
      <c r="AJ52" s="39"/>
      <c r="AK52" s="17"/>
      <c r="AL52" s="17"/>
      <c r="AO52" s="31" t="s">
        <v>52</v>
      </c>
    </row>
    <row r="53" spans="2:41" s="3" customFormat="1" ht="9.9499999999999993" customHeight="1" x14ac:dyDescent="0.2">
      <c r="B53" s="117" t="s">
        <v>104</v>
      </c>
      <c r="D53" s="40"/>
      <c r="E53" s="74" t="s">
        <v>108</v>
      </c>
      <c r="F53" s="74"/>
      <c r="G53" s="30" t="s">
        <v>109</v>
      </c>
      <c r="H53" s="30"/>
      <c r="I53" s="30"/>
      <c r="J53" s="30"/>
      <c r="K53" s="30"/>
      <c r="L53" s="30"/>
      <c r="M53" s="30"/>
      <c r="N53" s="30"/>
      <c r="P53" s="74"/>
      <c r="Q53" s="90" t="s">
        <v>12</v>
      </c>
      <c r="R53" s="29"/>
      <c r="S53" s="39">
        <f>IF(Suggested="Yes",AA53,AG53)</f>
        <v>249.15</v>
      </c>
      <c r="T53" s="37" t="s">
        <v>43</v>
      </c>
      <c r="U53" s="5" t="str">
        <f>+Instructions!$B$3</f>
        <v>C</v>
      </c>
      <c r="V53" s="52"/>
      <c r="W53" s="56">
        <f>+Instructions!$C$22</f>
        <v>0</v>
      </c>
      <c r="X53" s="39">
        <f t="shared" ref="X53:X54" si="36">ROUND($AA53*(1-W53)+0.004999,2)</f>
        <v>249.15</v>
      </c>
      <c r="Y53" s="52"/>
      <c r="Z53" s="6" t="s">
        <v>248</v>
      </c>
      <c r="AA53" s="39">
        <v>249.15</v>
      </c>
      <c r="AB53" s="60">
        <f t="shared" ref="AB53:AB54" si="37">+W53</f>
        <v>0</v>
      </c>
      <c r="AC53" s="39">
        <f t="shared" ref="AC53:AC54" si="38">+X53</f>
        <v>249.15</v>
      </c>
      <c r="AD53" s="60">
        <f t="shared" ref="AD53:AD54" si="39">(AG53-AC53)/AG53</f>
        <v>0</v>
      </c>
      <c r="AE53" s="124"/>
      <c r="AF53" s="133">
        <v>2</v>
      </c>
      <c r="AG53" s="44">
        <f t="shared" ref="AG53:AG54" si="40">SUM(AJ53:AL53)+AE53</f>
        <v>249.15</v>
      </c>
      <c r="AH53" s="52"/>
      <c r="AJ53" s="17">
        <f t="shared" ref="AJ53:AJ54" si="41">ROUND(AC53/(1-VLOOKUP(AF53,Group,2,FALSE)),2)</f>
        <v>249.15</v>
      </c>
      <c r="AK53" s="17">
        <f t="shared" ref="AK53:AK54" si="42">IF(VLOOKUP(AF53,Group,5,FALSE)="YES",VLOOKUP(ROUND(ROUND(AJ53,1)-AJ53,2),Round,2,FALSE)+VLOOKUP(AF53,Group,6,FALSE),0)</f>
        <v>0</v>
      </c>
      <c r="AL53" s="17">
        <f t="shared" ref="AL53:AL54" si="43">IF(VLOOKUP(AF53,Group,7,FALSE)="",0,ROUND(AJ53-0.04999,1)-AJ53+AM53)</f>
        <v>0</v>
      </c>
      <c r="AM53" s="17" t="str">
        <f t="shared" ref="AM53:AM54" si="44">IF(VLOOKUP(AF53,Group,7,FALSE)="","",VLOOKUP(AF53,Group,7,FALSE))</f>
        <v/>
      </c>
      <c r="AO53" s="102" t="s">
        <v>52</v>
      </c>
    </row>
    <row r="54" spans="2:41" s="3" customFormat="1" ht="9.9499999999999993" customHeight="1" x14ac:dyDescent="0.2">
      <c r="B54" s="117" t="s">
        <v>104</v>
      </c>
      <c r="D54" s="40"/>
      <c r="E54" s="74" t="s">
        <v>110</v>
      </c>
      <c r="F54" s="74"/>
      <c r="G54" s="30" t="s">
        <v>109</v>
      </c>
      <c r="H54" s="30"/>
      <c r="I54" s="30"/>
      <c r="J54" s="30"/>
      <c r="K54" s="30"/>
      <c r="L54" s="30"/>
      <c r="M54" s="30"/>
      <c r="N54" s="30"/>
      <c r="P54" s="185"/>
      <c r="Q54" s="90"/>
      <c r="R54" s="29"/>
      <c r="S54" s="39">
        <f>IF(Suggested="Yes",AA54,AG54)</f>
        <v>310.8</v>
      </c>
      <c r="T54" s="37" t="s">
        <v>43</v>
      </c>
      <c r="U54" s="5" t="str">
        <f>+Instructions!$B$3</f>
        <v>C</v>
      </c>
      <c r="V54" s="52"/>
      <c r="W54" s="56">
        <f>+Instructions!$C$22</f>
        <v>0</v>
      </c>
      <c r="X54" s="39">
        <f t="shared" si="36"/>
        <v>310.8</v>
      </c>
      <c r="Y54" s="52"/>
      <c r="Z54" s="6" t="s">
        <v>248</v>
      </c>
      <c r="AA54" s="39">
        <v>310.8</v>
      </c>
      <c r="AB54" s="60">
        <f t="shared" si="37"/>
        <v>0</v>
      </c>
      <c r="AC54" s="39">
        <f t="shared" si="38"/>
        <v>310.8</v>
      </c>
      <c r="AD54" s="60">
        <f t="shared" si="39"/>
        <v>0</v>
      </c>
      <c r="AE54" s="124"/>
      <c r="AF54" s="133">
        <v>2</v>
      </c>
      <c r="AG54" s="44">
        <f t="shared" si="40"/>
        <v>310.8</v>
      </c>
      <c r="AH54" s="52"/>
      <c r="AJ54" s="17">
        <f t="shared" si="41"/>
        <v>310.8</v>
      </c>
      <c r="AK54" s="17">
        <f t="shared" si="42"/>
        <v>0</v>
      </c>
      <c r="AL54" s="17">
        <f t="shared" si="43"/>
        <v>0</v>
      </c>
      <c r="AM54" s="17" t="str">
        <f t="shared" si="44"/>
        <v/>
      </c>
      <c r="AO54" s="102" t="s">
        <v>52</v>
      </c>
    </row>
    <row r="55" spans="2:41" s="3" customFormat="1" ht="3" customHeight="1" x14ac:dyDescent="0.2">
      <c r="P55" s="74"/>
      <c r="Q55" s="90"/>
      <c r="R55" s="6"/>
      <c r="S55" s="39"/>
      <c r="T55" s="6"/>
      <c r="U55" s="5"/>
      <c r="V55" s="52"/>
      <c r="W55" s="56"/>
      <c r="X55" s="15"/>
      <c r="Y55" s="52"/>
      <c r="Z55" s="39"/>
      <c r="AA55" s="39"/>
      <c r="AB55" s="55"/>
      <c r="AC55" s="17"/>
      <c r="AD55" s="15"/>
      <c r="AE55" s="65"/>
      <c r="AF55" s="127"/>
      <c r="AG55" s="39"/>
      <c r="AH55" s="52"/>
      <c r="AI55" s="17"/>
      <c r="AJ55" s="39"/>
      <c r="AK55" s="17"/>
      <c r="AL55" s="17"/>
      <c r="AO55" s="31" t="s">
        <v>52</v>
      </c>
    </row>
    <row r="56" spans="2:41" s="3" customFormat="1" ht="9.9499999999999993" customHeight="1" x14ac:dyDescent="0.2">
      <c r="C56" s="35"/>
      <c r="D56" s="40" t="s">
        <v>91</v>
      </c>
      <c r="E56" s="182" t="s">
        <v>94</v>
      </c>
      <c r="F56" s="182"/>
      <c r="H56" s="182"/>
      <c r="I56" s="182"/>
      <c r="J56" s="182"/>
      <c r="L56" s="182"/>
      <c r="M56" s="182"/>
      <c r="N56" s="182"/>
      <c r="P56" s="30"/>
      <c r="Q56" s="30"/>
      <c r="R56" s="30"/>
      <c r="S56" s="39"/>
      <c r="T56" s="30"/>
      <c r="U56" s="5"/>
      <c r="V56" s="183"/>
      <c r="W56" s="69"/>
      <c r="X56" s="69"/>
      <c r="Y56" s="183"/>
      <c r="Z56" s="39"/>
      <c r="AA56" s="39"/>
      <c r="AB56" s="55"/>
      <c r="AC56" s="17"/>
      <c r="AD56" s="15"/>
      <c r="AE56" s="65"/>
      <c r="AF56" s="127"/>
      <c r="AG56" s="17"/>
      <c r="AH56" s="183"/>
      <c r="AJ56" s="17"/>
      <c r="AK56" s="17"/>
      <c r="AL56" s="17"/>
      <c r="AM56" s="17"/>
      <c r="AO56" s="31"/>
    </row>
    <row r="57" spans="2:41" s="3" customFormat="1" ht="3" customHeight="1" x14ac:dyDescent="0.2">
      <c r="P57" s="74"/>
      <c r="Q57" s="90"/>
      <c r="R57" s="6"/>
      <c r="S57" s="39"/>
      <c r="T57" s="6"/>
      <c r="U57" s="5"/>
      <c r="V57" s="52"/>
      <c r="W57" s="56"/>
      <c r="X57" s="15"/>
      <c r="Y57" s="52"/>
      <c r="Z57" s="39"/>
      <c r="AA57" s="39"/>
      <c r="AB57" s="55"/>
      <c r="AC57" s="17"/>
      <c r="AD57" s="15"/>
      <c r="AE57" s="65"/>
      <c r="AF57" s="127"/>
      <c r="AG57" s="39"/>
      <c r="AH57" s="52"/>
      <c r="AI57" s="17"/>
      <c r="AJ57" s="39"/>
      <c r="AK57" s="17"/>
      <c r="AL57" s="17"/>
      <c r="AO57" s="31" t="s">
        <v>52</v>
      </c>
    </row>
    <row r="58" spans="2:41" s="3" customFormat="1" ht="9.9499999999999993" customHeight="1" x14ac:dyDescent="0.2">
      <c r="B58" s="117" t="s">
        <v>104</v>
      </c>
      <c r="D58" s="40"/>
      <c r="E58" s="74" t="s">
        <v>108</v>
      </c>
      <c r="F58" s="74"/>
      <c r="G58" s="30" t="s">
        <v>109</v>
      </c>
      <c r="H58" s="30"/>
      <c r="I58" s="30"/>
      <c r="J58" s="30"/>
      <c r="K58" s="30"/>
      <c r="L58" s="30"/>
      <c r="M58" s="30"/>
      <c r="N58" s="30"/>
      <c r="P58" s="185"/>
      <c r="Q58" s="90" t="s">
        <v>12</v>
      </c>
      <c r="R58" s="29"/>
      <c r="S58" s="39">
        <f>IF(Suggested="Yes",AA58,AG58)</f>
        <v>255.9</v>
      </c>
      <c r="T58" s="37" t="s">
        <v>43</v>
      </c>
      <c r="U58" s="5" t="str">
        <f>+Instructions!$B$3</f>
        <v>C</v>
      </c>
      <c r="V58" s="52"/>
      <c r="W58" s="56">
        <f>+Instructions!$C$22</f>
        <v>0</v>
      </c>
      <c r="X58" s="39">
        <f t="shared" ref="X58:X59" si="45">ROUND($AA58*(1-W58)+0.004999,2)</f>
        <v>255.9</v>
      </c>
      <c r="Y58" s="52"/>
      <c r="Z58" s="6" t="s">
        <v>248</v>
      </c>
      <c r="AA58" s="39">
        <v>255.9</v>
      </c>
      <c r="AB58" s="60">
        <f t="shared" ref="AB58:AB59" si="46">+W58</f>
        <v>0</v>
      </c>
      <c r="AC58" s="39">
        <f t="shared" ref="AC58:AC59" si="47">+X58</f>
        <v>255.9</v>
      </c>
      <c r="AD58" s="60">
        <f t="shared" ref="AD58:AD59" si="48">(AG58-AC58)/AG58</f>
        <v>0</v>
      </c>
      <c r="AE58" s="124"/>
      <c r="AF58" s="133">
        <v>2</v>
      </c>
      <c r="AG58" s="44">
        <f t="shared" ref="AG58:AG59" si="49">SUM(AJ58:AL58)+AE58</f>
        <v>255.9</v>
      </c>
      <c r="AH58" s="52"/>
      <c r="AJ58" s="17">
        <f t="shared" ref="AJ58:AJ59" si="50">ROUND(AC58/(1-VLOOKUP(AF58,Group,2,FALSE)),2)</f>
        <v>255.9</v>
      </c>
      <c r="AK58" s="17">
        <f t="shared" ref="AK58:AK59" si="51">IF(VLOOKUP(AF58,Group,5,FALSE)="YES",VLOOKUP(ROUND(ROUND(AJ58,1)-AJ58,2),Round,2,FALSE)+VLOOKUP(AF58,Group,6,FALSE),0)</f>
        <v>0</v>
      </c>
      <c r="AL58" s="17">
        <f t="shared" ref="AL58:AL59" si="52">IF(VLOOKUP(AF58,Group,7,FALSE)="",0,ROUND(AJ58-0.04999,1)-AJ58+AM58)</f>
        <v>0</v>
      </c>
      <c r="AM58" s="17" t="str">
        <f t="shared" ref="AM58:AM59" si="53">IF(VLOOKUP(AF58,Group,7,FALSE)="","",VLOOKUP(AF58,Group,7,FALSE))</f>
        <v/>
      </c>
      <c r="AO58" s="102" t="s">
        <v>52</v>
      </c>
    </row>
    <row r="59" spans="2:41" s="3" customFormat="1" ht="9.9499999999999993" customHeight="1" x14ac:dyDescent="0.2">
      <c r="B59" s="117" t="s">
        <v>104</v>
      </c>
      <c r="D59" s="40"/>
      <c r="E59" s="74" t="s">
        <v>110</v>
      </c>
      <c r="F59" s="74"/>
      <c r="G59" s="30" t="s">
        <v>109</v>
      </c>
      <c r="H59" s="30"/>
      <c r="I59" s="30"/>
      <c r="J59" s="30"/>
      <c r="K59" s="30"/>
      <c r="L59" s="30"/>
      <c r="M59" s="30"/>
      <c r="N59" s="30"/>
      <c r="P59" s="185"/>
      <c r="Q59" s="90"/>
      <c r="R59" s="29"/>
      <c r="S59" s="39">
        <f>IF(Suggested="Yes",AA59,AG59)</f>
        <v>319.55</v>
      </c>
      <c r="T59" s="37" t="s">
        <v>43</v>
      </c>
      <c r="U59" s="5" t="str">
        <f>+Instructions!$B$3</f>
        <v>C</v>
      </c>
      <c r="V59" s="52"/>
      <c r="W59" s="56">
        <f>+Instructions!$C$22</f>
        <v>0</v>
      </c>
      <c r="X59" s="39">
        <f t="shared" si="45"/>
        <v>319.55</v>
      </c>
      <c r="Y59" s="52"/>
      <c r="Z59" s="6" t="s">
        <v>248</v>
      </c>
      <c r="AA59" s="39">
        <v>319.55</v>
      </c>
      <c r="AB59" s="60">
        <f t="shared" si="46"/>
        <v>0</v>
      </c>
      <c r="AC59" s="39">
        <f t="shared" si="47"/>
        <v>319.55</v>
      </c>
      <c r="AD59" s="60">
        <f t="shared" si="48"/>
        <v>0</v>
      </c>
      <c r="AE59" s="124"/>
      <c r="AF59" s="133">
        <v>2</v>
      </c>
      <c r="AG59" s="44">
        <f t="shared" si="49"/>
        <v>319.55</v>
      </c>
      <c r="AH59" s="52"/>
      <c r="AJ59" s="17">
        <f t="shared" si="50"/>
        <v>319.55</v>
      </c>
      <c r="AK59" s="17">
        <f t="shared" si="51"/>
        <v>0</v>
      </c>
      <c r="AL59" s="17">
        <f t="shared" si="52"/>
        <v>0</v>
      </c>
      <c r="AM59" s="17" t="str">
        <f t="shared" si="53"/>
        <v/>
      </c>
      <c r="AO59" s="102" t="s">
        <v>52</v>
      </c>
    </row>
    <row r="60" spans="2:41" s="3" customFormat="1" ht="3" customHeight="1" x14ac:dyDescent="0.2">
      <c r="P60" s="74"/>
      <c r="Q60" s="90"/>
      <c r="R60" s="6"/>
      <c r="S60" s="39"/>
      <c r="T60" s="6"/>
      <c r="U60" s="5"/>
      <c r="V60" s="52"/>
      <c r="W60" s="56"/>
      <c r="X60" s="15"/>
      <c r="Y60" s="52"/>
      <c r="Z60" s="39"/>
      <c r="AA60" s="39"/>
      <c r="AB60" s="55"/>
      <c r="AC60" s="17"/>
      <c r="AD60" s="15"/>
      <c r="AE60" s="65"/>
      <c r="AF60" s="127"/>
      <c r="AG60" s="39"/>
      <c r="AH60" s="52"/>
      <c r="AI60" s="17"/>
      <c r="AJ60" s="39"/>
      <c r="AK60" s="17"/>
      <c r="AL60" s="17"/>
      <c r="AO60" s="31" t="s">
        <v>52</v>
      </c>
    </row>
    <row r="61" spans="2:41" s="3" customFormat="1" ht="10.5" customHeight="1" x14ac:dyDescent="0.2">
      <c r="D61" s="73" t="s">
        <v>105</v>
      </c>
      <c r="E61" s="154"/>
      <c r="L61" s="3" t="s">
        <v>79</v>
      </c>
      <c r="P61" s="30"/>
      <c r="Q61" s="30"/>
      <c r="R61" s="177" t="s">
        <v>86</v>
      </c>
      <c r="S61" s="178" t="s">
        <v>171</v>
      </c>
      <c r="T61" s="179"/>
      <c r="U61" s="5"/>
      <c r="V61" s="183"/>
      <c r="W61" s="69"/>
      <c r="X61" s="69"/>
      <c r="Y61" s="183"/>
      <c r="Z61" s="39"/>
      <c r="AA61" s="39"/>
      <c r="AB61" s="55"/>
      <c r="AC61" s="17"/>
      <c r="AD61" s="15"/>
      <c r="AE61" s="65"/>
      <c r="AF61" s="127"/>
      <c r="AG61" s="17"/>
      <c r="AH61" s="183"/>
      <c r="AJ61" s="17"/>
      <c r="AK61" s="17"/>
      <c r="AL61" s="17"/>
      <c r="AM61" s="17"/>
      <c r="AO61" s="31" t="s">
        <v>52</v>
      </c>
    </row>
    <row r="62" spans="2:41" s="3" customFormat="1" ht="3" customHeight="1" x14ac:dyDescent="0.2">
      <c r="P62" s="74"/>
      <c r="Q62" s="90"/>
      <c r="R62" s="6"/>
      <c r="S62" s="39"/>
      <c r="T62" s="6"/>
      <c r="U62" s="5"/>
      <c r="V62" s="52"/>
      <c r="W62" s="56"/>
      <c r="X62" s="15"/>
      <c r="Y62" s="52"/>
      <c r="Z62" s="39"/>
      <c r="AA62" s="39"/>
      <c r="AB62" s="55"/>
      <c r="AC62" s="17"/>
      <c r="AD62" s="15"/>
      <c r="AE62" s="65"/>
      <c r="AF62" s="127"/>
      <c r="AG62" s="39"/>
      <c r="AH62" s="52"/>
      <c r="AI62" s="17"/>
      <c r="AJ62" s="39"/>
      <c r="AK62" s="17"/>
      <c r="AL62" s="17"/>
      <c r="AO62" s="31" t="s">
        <v>52</v>
      </c>
    </row>
    <row r="63" spans="2:41" s="3" customFormat="1" ht="9.9499999999999993" customHeight="1" x14ac:dyDescent="0.2">
      <c r="C63" s="35"/>
      <c r="D63" s="40" t="s">
        <v>91</v>
      </c>
      <c r="E63" s="182" t="s">
        <v>118</v>
      </c>
      <c r="F63" s="182"/>
      <c r="G63" s="182" t="s">
        <v>116</v>
      </c>
      <c r="H63" s="182"/>
      <c r="I63" s="182"/>
      <c r="J63" s="182" t="s">
        <v>119</v>
      </c>
      <c r="K63" s="182"/>
      <c r="L63" s="182"/>
      <c r="M63" s="182"/>
      <c r="N63" s="182"/>
      <c r="O63" s="182"/>
      <c r="P63" s="30"/>
      <c r="Q63" s="30"/>
      <c r="R63" s="30"/>
      <c r="S63" s="39"/>
      <c r="T63" s="30"/>
      <c r="U63" s="5"/>
      <c r="V63" s="183"/>
      <c r="W63" s="69"/>
      <c r="X63" s="69"/>
      <c r="Y63" s="183"/>
      <c r="Z63" s="39"/>
      <c r="AA63" s="39"/>
      <c r="AB63" s="55"/>
      <c r="AC63" s="17"/>
      <c r="AD63" s="15"/>
      <c r="AE63" s="65"/>
      <c r="AF63" s="127"/>
      <c r="AG63" s="17"/>
      <c r="AH63" s="183"/>
      <c r="AJ63" s="17"/>
      <c r="AK63" s="17"/>
      <c r="AL63" s="17"/>
      <c r="AM63" s="17"/>
      <c r="AO63" s="31"/>
    </row>
    <row r="64" spans="2:41" s="3" customFormat="1" ht="9.9499999999999993" customHeight="1" x14ac:dyDescent="0.2">
      <c r="C64" s="35"/>
      <c r="D64" s="40"/>
      <c r="E64" s="182" t="s">
        <v>115</v>
      </c>
      <c r="F64" s="182"/>
      <c r="G64" s="182" t="s">
        <v>117</v>
      </c>
      <c r="H64" s="182"/>
      <c r="I64" s="182"/>
      <c r="J64" s="182"/>
      <c r="K64" s="182"/>
      <c r="L64" s="182"/>
      <c r="M64" s="182"/>
      <c r="N64" s="182"/>
      <c r="O64" s="182"/>
      <c r="P64" s="30"/>
      <c r="Q64" s="30"/>
      <c r="R64" s="30"/>
      <c r="S64" s="39"/>
      <c r="T64" s="30"/>
      <c r="U64" s="5"/>
      <c r="V64" s="183"/>
      <c r="W64" s="69"/>
      <c r="X64" s="69"/>
      <c r="Y64" s="183"/>
      <c r="Z64" s="39"/>
      <c r="AA64" s="39"/>
      <c r="AB64" s="55"/>
      <c r="AC64" s="17"/>
      <c r="AD64" s="15"/>
      <c r="AE64" s="65"/>
      <c r="AF64" s="127"/>
      <c r="AG64" s="17"/>
      <c r="AH64" s="183"/>
      <c r="AJ64" s="17"/>
      <c r="AK64" s="17"/>
      <c r="AL64" s="17"/>
      <c r="AM64" s="17"/>
      <c r="AO64" s="31"/>
    </row>
    <row r="65" spans="2:41" s="3" customFormat="1" ht="3" customHeight="1" x14ac:dyDescent="0.2">
      <c r="P65" s="74"/>
      <c r="Q65" s="90"/>
      <c r="R65" s="6"/>
      <c r="S65" s="39"/>
      <c r="T65" s="6"/>
      <c r="U65" s="5"/>
      <c r="V65" s="52"/>
      <c r="W65" s="56"/>
      <c r="X65" s="15"/>
      <c r="Y65" s="52"/>
      <c r="Z65" s="39"/>
      <c r="AA65" s="39"/>
      <c r="AB65" s="55"/>
      <c r="AC65" s="17"/>
      <c r="AD65" s="15"/>
      <c r="AE65" s="65"/>
      <c r="AF65" s="127"/>
      <c r="AG65" s="39"/>
      <c r="AH65" s="52"/>
      <c r="AI65" s="17"/>
      <c r="AJ65" s="39"/>
      <c r="AK65" s="17"/>
      <c r="AL65" s="17"/>
      <c r="AO65" s="31" t="s">
        <v>52</v>
      </c>
    </row>
    <row r="66" spans="2:41" s="3" customFormat="1" ht="9.9499999999999993" customHeight="1" x14ac:dyDescent="0.2">
      <c r="B66" s="115" t="s">
        <v>105</v>
      </c>
      <c r="D66" s="40"/>
      <c r="E66" s="74" t="s">
        <v>111</v>
      </c>
      <c r="F66" s="74"/>
      <c r="G66" s="30" t="s">
        <v>112</v>
      </c>
      <c r="H66" s="30"/>
      <c r="I66" s="30"/>
      <c r="J66" s="184" t="s">
        <v>113</v>
      </c>
      <c r="K66" s="30"/>
      <c r="L66" s="30"/>
      <c r="M66" s="30"/>
      <c r="N66" s="30"/>
      <c r="P66" s="74"/>
      <c r="Q66" s="90" t="s">
        <v>12</v>
      </c>
      <c r="R66" s="29"/>
      <c r="S66" s="39">
        <f>IF(Suggested="Yes",AA66,AG66)</f>
        <v>20.6</v>
      </c>
      <c r="T66" s="37" t="s">
        <v>43</v>
      </c>
      <c r="U66" s="5" t="str">
        <f>+Instructions!$B$3</f>
        <v>C</v>
      </c>
      <c r="V66" s="52"/>
      <c r="W66" s="56">
        <f>+Instructions!$C$22</f>
        <v>0</v>
      </c>
      <c r="X66" s="17">
        <f t="shared" ref="X66:X67" si="54">ROUND($AA66*(1-W66)+0.004999,2)</f>
        <v>20.6</v>
      </c>
      <c r="Y66" s="52"/>
      <c r="Z66" s="6" t="s">
        <v>248</v>
      </c>
      <c r="AA66" s="39">
        <v>20.6</v>
      </c>
      <c r="AB66" s="60">
        <f t="shared" ref="AB66:AB67" si="55">+W66</f>
        <v>0</v>
      </c>
      <c r="AC66" s="17">
        <f t="shared" ref="AC66:AC67" si="56">+X66</f>
        <v>20.6</v>
      </c>
      <c r="AD66" s="12">
        <f t="shared" ref="AD66:AD67" si="57">(AG66-AC66)/AG66</f>
        <v>0</v>
      </c>
      <c r="AE66" s="124"/>
      <c r="AF66" s="132">
        <v>3</v>
      </c>
      <c r="AG66" s="53">
        <f t="shared" ref="AG66:AG67" si="58">SUM(AJ66:AL66)+AE66</f>
        <v>20.6</v>
      </c>
      <c r="AH66" s="52"/>
      <c r="AJ66" s="17">
        <f t="shared" ref="AJ66:AJ67" si="59">ROUND(AC66/(1-VLOOKUP(AF66,Group,2,FALSE)),2)</f>
        <v>20.6</v>
      </c>
      <c r="AK66" s="17">
        <f t="shared" ref="AK66:AK67" si="60">IF(VLOOKUP(AF66,Group,5,FALSE)="YES",VLOOKUP(ROUND(ROUND(AJ66,1)-AJ66,2),Round,2,FALSE)+VLOOKUP(AF66,Group,6,FALSE),0)</f>
        <v>0</v>
      </c>
      <c r="AL66" s="17">
        <f t="shared" ref="AL66:AL67" si="61">IF(VLOOKUP(AF66,Group,7,FALSE)="",0,ROUND(AJ66-0.04999,1)-AJ66+AM66)</f>
        <v>0</v>
      </c>
      <c r="AM66" s="17" t="str">
        <f t="shared" ref="AM66:AM67" si="62">IF(VLOOKUP(AF66,Group,7,FALSE)="","",VLOOKUP(AF66,Group,7,FALSE))</f>
        <v/>
      </c>
      <c r="AO66" s="102" t="s">
        <v>52</v>
      </c>
    </row>
    <row r="67" spans="2:41" s="3" customFormat="1" ht="9.9499999999999993" customHeight="1" x14ac:dyDescent="0.2">
      <c r="B67" s="115" t="s">
        <v>105</v>
      </c>
      <c r="D67" s="40"/>
      <c r="E67" s="74" t="s">
        <v>111</v>
      </c>
      <c r="F67" s="74"/>
      <c r="G67" s="30" t="s">
        <v>112</v>
      </c>
      <c r="H67" s="30"/>
      <c r="I67" s="30"/>
      <c r="J67" s="184" t="s">
        <v>114</v>
      </c>
      <c r="K67" s="30"/>
      <c r="L67" s="30"/>
      <c r="M67" s="30"/>
      <c r="N67" s="30"/>
      <c r="P67" s="185"/>
      <c r="Q67" s="90"/>
      <c r="R67" s="29"/>
      <c r="S67" s="39">
        <f>IF(Suggested="Yes",AA67,AG67)</f>
        <v>24.2</v>
      </c>
      <c r="T67" s="37" t="s">
        <v>43</v>
      </c>
      <c r="U67" s="5" t="str">
        <f>+Instructions!$B$3</f>
        <v>C</v>
      </c>
      <c r="V67" s="52"/>
      <c r="W67" s="56">
        <f>+Instructions!$C$22</f>
        <v>0</v>
      </c>
      <c r="X67" s="17">
        <f t="shared" si="54"/>
        <v>24.2</v>
      </c>
      <c r="Y67" s="52"/>
      <c r="Z67" s="6" t="s">
        <v>248</v>
      </c>
      <c r="AA67" s="39">
        <v>24.2</v>
      </c>
      <c r="AB67" s="60">
        <f t="shared" si="55"/>
        <v>0</v>
      </c>
      <c r="AC67" s="17">
        <f t="shared" si="56"/>
        <v>24.2</v>
      </c>
      <c r="AD67" s="12">
        <f t="shared" si="57"/>
        <v>0</v>
      </c>
      <c r="AE67" s="124"/>
      <c r="AF67" s="132">
        <v>3</v>
      </c>
      <c r="AG67" s="53">
        <f t="shared" si="58"/>
        <v>24.2</v>
      </c>
      <c r="AH67" s="52"/>
      <c r="AJ67" s="17">
        <f t="shared" si="59"/>
        <v>24.2</v>
      </c>
      <c r="AK67" s="17">
        <f t="shared" si="60"/>
        <v>0</v>
      </c>
      <c r="AL67" s="17">
        <f t="shared" si="61"/>
        <v>0</v>
      </c>
      <c r="AM67" s="17" t="str">
        <f t="shared" si="62"/>
        <v/>
      </c>
      <c r="AO67" s="102" t="s">
        <v>52</v>
      </c>
    </row>
    <row r="68" spans="2:41" s="3" customFormat="1" ht="3" customHeight="1" x14ac:dyDescent="0.2">
      <c r="P68" s="74"/>
      <c r="Q68" s="90"/>
      <c r="R68" s="6"/>
      <c r="S68" s="39"/>
      <c r="T68" s="6"/>
      <c r="U68" s="5"/>
      <c r="V68" s="183"/>
      <c r="W68" s="56"/>
      <c r="X68" s="15"/>
      <c r="Y68" s="183"/>
      <c r="Z68" s="39"/>
      <c r="AA68" s="39"/>
      <c r="AB68" s="55"/>
      <c r="AC68" s="17"/>
      <c r="AD68" s="15"/>
      <c r="AE68" s="65"/>
      <c r="AF68" s="127"/>
      <c r="AG68" s="39"/>
      <c r="AH68" s="183"/>
      <c r="AI68" s="17"/>
      <c r="AJ68" s="39"/>
      <c r="AK68" s="17"/>
      <c r="AL68" s="17"/>
      <c r="AO68" s="31" t="s">
        <v>52</v>
      </c>
    </row>
    <row r="69" spans="2:41" s="3" customFormat="1" ht="10.5" customHeight="1" x14ac:dyDescent="0.2">
      <c r="D69" s="73" t="s">
        <v>106</v>
      </c>
      <c r="E69" s="154"/>
      <c r="L69" s="3" t="s">
        <v>79</v>
      </c>
      <c r="P69" s="30"/>
      <c r="Q69" s="30"/>
      <c r="R69" s="177" t="s">
        <v>86</v>
      </c>
      <c r="S69" s="178" t="s">
        <v>172</v>
      </c>
      <c r="T69" s="179"/>
      <c r="U69" s="5"/>
      <c r="V69" s="183"/>
      <c r="W69" s="69"/>
      <c r="X69" s="69"/>
      <c r="Y69" s="183"/>
      <c r="Z69" s="39"/>
      <c r="AA69" s="39"/>
      <c r="AB69" s="55"/>
      <c r="AC69" s="17"/>
      <c r="AD69" s="15"/>
      <c r="AE69" s="65"/>
      <c r="AF69" s="127"/>
      <c r="AG69" s="17"/>
      <c r="AH69" s="183"/>
      <c r="AJ69" s="17"/>
      <c r="AK69" s="17"/>
      <c r="AL69" s="17"/>
      <c r="AM69" s="17"/>
      <c r="AO69" s="31" t="s">
        <v>52</v>
      </c>
    </row>
    <row r="70" spans="2:41" s="3" customFormat="1" ht="3" customHeight="1" x14ac:dyDescent="0.2">
      <c r="P70" s="74"/>
      <c r="Q70" s="90"/>
      <c r="R70" s="6"/>
      <c r="S70" s="39"/>
      <c r="T70" s="6"/>
      <c r="U70" s="5"/>
      <c r="V70" s="52"/>
      <c r="W70" s="56"/>
      <c r="X70" s="15"/>
      <c r="Y70" s="52"/>
      <c r="Z70" s="39"/>
      <c r="AA70" s="39"/>
      <c r="AB70" s="55"/>
      <c r="AC70" s="17"/>
      <c r="AD70" s="15"/>
      <c r="AE70" s="65"/>
      <c r="AF70" s="127"/>
      <c r="AG70" s="39"/>
      <c r="AH70" s="52"/>
      <c r="AI70" s="17"/>
      <c r="AJ70" s="39"/>
      <c r="AK70" s="17"/>
      <c r="AL70" s="17"/>
      <c r="AO70" s="31" t="s">
        <v>52</v>
      </c>
    </row>
    <row r="71" spans="2:41" s="3" customFormat="1" ht="9.9499999999999993" customHeight="1" x14ac:dyDescent="0.2">
      <c r="C71" s="35"/>
      <c r="D71" s="40" t="s">
        <v>91</v>
      </c>
      <c r="E71" s="182" t="s">
        <v>93</v>
      </c>
      <c r="F71" s="182"/>
      <c r="H71" s="182"/>
      <c r="I71" s="182"/>
      <c r="J71" s="182"/>
      <c r="L71" s="182"/>
      <c r="M71" s="182"/>
      <c r="N71" s="182"/>
      <c r="P71" s="30"/>
      <c r="Q71" s="30"/>
      <c r="R71" s="30"/>
      <c r="S71" s="39"/>
      <c r="T71" s="30"/>
      <c r="U71" s="5"/>
      <c r="V71" s="183"/>
      <c r="W71" s="69"/>
      <c r="X71" s="69"/>
      <c r="Y71" s="183"/>
      <c r="Z71" s="39"/>
      <c r="AA71" s="39"/>
      <c r="AB71" s="55"/>
      <c r="AC71" s="17"/>
      <c r="AD71" s="15"/>
      <c r="AE71" s="65"/>
      <c r="AF71" s="127"/>
      <c r="AG71" s="17"/>
      <c r="AH71" s="183"/>
      <c r="AJ71" s="17"/>
      <c r="AK71" s="17"/>
      <c r="AL71" s="17"/>
      <c r="AM71" s="17"/>
      <c r="AO71" s="31"/>
    </row>
    <row r="72" spans="2:41" s="3" customFormat="1" ht="3" customHeight="1" x14ac:dyDescent="0.2">
      <c r="P72" s="74"/>
      <c r="Q72" s="90"/>
      <c r="R72" s="6"/>
      <c r="S72" s="39"/>
      <c r="T72" s="6"/>
      <c r="U72" s="5"/>
      <c r="V72" s="52"/>
      <c r="W72" s="56"/>
      <c r="X72" s="15"/>
      <c r="Y72" s="52"/>
      <c r="Z72" s="39"/>
      <c r="AA72" s="39"/>
      <c r="AB72" s="55"/>
      <c r="AC72" s="17"/>
      <c r="AD72" s="15"/>
      <c r="AE72" s="65"/>
      <c r="AF72" s="127"/>
      <c r="AG72" s="39"/>
      <c r="AH72" s="52"/>
      <c r="AI72" s="17"/>
      <c r="AJ72" s="39"/>
      <c r="AK72" s="17"/>
      <c r="AL72" s="17"/>
      <c r="AO72" s="31"/>
    </row>
    <row r="73" spans="2:41" s="3" customFormat="1" ht="9.9499999999999993" customHeight="1" x14ac:dyDescent="0.2">
      <c r="D73" s="184" t="s">
        <v>141</v>
      </c>
      <c r="P73" s="74"/>
      <c r="Q73" s="90"/>
      <c r="R73" s="6"/>
      <c r="S73" s="39"/>
      <c r="T73" s="6"/>
      <c r="U73" s="5"/>
      <c r="V73" s="52"/>
      <c r="W73" s="56"/>
      <c r="X73" s="15"/>
      <c r="Y73" s="52"/>
      <c r="Z73" s="39"/>
      <c r="AA73" s="39"/>
      <c r="AB73" s="55"/>
      <c r="AC73" s="17"/>
      <c r="AD73" s="15"/>
      <c r="AE73" s="65"/>
      <c r="AF73" s="127"/>
      <c r="AG73" s="39"/>
      <c r="AH73" s="52"/>
      <c r="AI73" s="17"/>
      <c r="AJ73" s="39"/>
      <c r="AK73" s="17"/>
      <c r="AL73" s="17"/>
      <c r="AO73" s="31" t="s">
        <v>52</v>
      </c>
    </row>
    <row r="74" spans="2:41" s="3" customFormat="1" ht="9.9499999999999993" customHeight="1" x14ac:dyDescent="0.2">
      <c r="B74" s="118" t="s">
        <v>106</v>
      </c>
      <c r="D74" s="40"/>
      <c r="E74" s="74" t="s">
        <v>121</v>
      </c>
      <c r="F74" s="74"/>
      <c r="G74" s="30" t="s">
        <v>122</v>
      </c>
      <c r="H74" s="30"/>
      <c r="I74" s="30"/>
      <c r="J74" s="184"/>
      <c r="K74" s="30"/>
      <c r="L74" s="184"/>
      <c r="P74" s="74"/>
      <c r="Q74" s="90" t="s">
        <v>12</v>
      </c>
      <c r="R74" s="29"/>
      <c r="S74" s="39">
        <f>IF(Suggested="Yes",'Price List'!AA74,'Price List'!AG74)</f>
        <v>136.5</v>
      </c>
      <c r="T74" s="37" t="s">
        <v>43</v>
      </c>
      <c r="U74" s="5" t="str">
        <f>+Instructions!$B$3</f>
        <v>C</v>
      </c>
      <c r="V74" s="52"/>
      <c r="W74" s="56">
        <f>+Instructions!$C$22</f>
        <v>0</v>
      </c>
      <c r="X74" s="17">
        <f t="shared" ref="X74:X79" si="63">ROUND($AA74*(1-W74)+0.004999,2)</f>
        <v>136.5</v>
      </c>
      <c r="Y74" s="52"/>
      <c r="Z74" s="6" t="s">
        <v>248</v>
      </c>
      <c r="AA74" s="39">
        <v>136.5</v>
      </c>
      <c r="AB74" s="60">
        <f t="shared" ref="AB74:AB79" si="64">+W74</f>
        <v>0</v>
      </c>
      <c r="AC74" s="17">
        <f t="shared" ref="AC74:AC79" si="65">+X74</f>
        <v>136.5</v>
      </c>
      <c r="AD74" s="12">
        <f t="shared" ref="AD74:AD79" si="66">(AG74-AC74)/AG74</f>
        <v>0</v>
      </c>
      <c r="AE74" s="124"/>
      <c r="AF74" s="134">
        <v>4</v>
      </c>
      <c r="AG74" s="111">
        <f t="shared" ref="AG74:AG79" si="67">SUM(AJ74:AL74)+AE74</f>
        <v>136.5</v>
      </c>
      <c r="AH74" s="52"/>
      <c r="AJ74" s="17">
        <f t="shared" ref="AJ74:AJ79" si="68">ROUND(AC74/(1-VLOOKUP(AF74,Group,2,FALSE)),2)</f>
        <v>136.5</v>
      </c>
      <c r="AK74" s="17">
        <f t="shared" ref="AK74:AK79" si="69">IF(VLOOKUP(AF74,Group,5,FALSE)="YES",VLOOKUP(ROUND(ROUND(AJ74,1)-AJ74,2),Round,2,FALSE)+VLOOKUP(AF74,Group,6,FALSE),0)</f>
        <v>0</v>
      </c>
      <c r="AL74" s="17">
        <f t="shared" ref="AL74:AL79" si="70">IF(VLOOKUP(AF74,Group,7,FALSE)="",0,ROUND(AJ74-0.04999,1)-AJ74+AM74)</f>
        <v>0</v>
      </c>
      <c r="AM74" s="17" t="str">
        <f t="shared" ref="AM74:AM79" si="71">IF(VLOOKUP(AF74,Group,7,FALSE)="","",VLOOKUP(AF74,Group,7,FALSE))</f>
        <v/>
      </c>
      <c r="AO74" s="102" t="s">
        <v>52</v>
      </c>
    </row>
    <row r="75" spans="2:41" s="3" customFormat="1" ht="9.9499999999999993" customHeight="1" x14ac:dyDescent="0.2">
      <c r="B75" s="118" t="s">
        <v>106</v>
      </c>
      <c r="D75" s="40"/>
      <c r="E75" s="74" t="s">
        <v>123</v>
      </c>
      <c r="F75" s="74"/>
      <c r="G75" s="30" t="s">
        <v>125</v>
      </c>
      <c r="H75" s="30"/>
      <c r="I75" s="30"/>
      <c r="J75" s="184"/>
      <c r="K75" s="30"/>
      <c r="L75" s="184"/>
      <c r="N75" s="184"/>
      <c r="P75" s="74"/>
      <c r="Q75" s="90" t="s">
        <v>12</v>
      </c>
      <c r="R75" s="29"/>
      <c r="S75" s="39">
        <f>IF(Suggested="Yes",'Price List'!AA75,'Price List'!AG75)</f>
        <v>252.5</v>
      </c>
      <c r="T75" s="37" t="s">
        <v>43</v>
      </c>
      <c r="U75" s="5" t="str">
        <f>+Instructions!$B$3</f>
        <v>C</v>
      </c>
      <c r="V75" s="52"/>
      <c r="W75" s="56">
        <f>+Instructions!$C$22</f>
        <v>0</v>
      </c>
      <c r="X75" s="17">
        <f t="shared" si="63"/>
        <v>252.5</v>
      </c>
      <c r="Y75" s="52"/>
      <c r="Z75" s="6" t="s">
        <v>248</v>
      </c>
      <c r="AA75" s="39">
        <v>252.5</v>
      </c>
      <c r="AB75" s="60">
        <f t="shared" si="64"/>
        <v>0</v>
      </c>
      <c r="AC75" s="17">
        <f t="shared" si="65"/>
        <v>252.5</v>
      </c>
      <c r="AD75" s="12">
        <f t="shared" si="66"/>
        <v>0</v>
      </c>
      <c r="AE75" s="124"/>
      <c r="AF75" s="134">
        <v>4</v>
      </c>
      <c r="AG75" s="111">
        <f t="shared" si="67"/>
        <v>252.5</v>
      </c>
      <c r="AH75" s="52"/>
      <c r="AJ75" s="17">
        <f t="shared" si="68"/>
        <v>252.5</v>
      </c>
      <c r="AK75" s="17">
        <f t="shared" si="69"/>
        <v>0</v>
      </c>
      <c r="AL75" s="17">
        <f t="shared" si="70"/>
        <v>0</v>
      </c>
      <c r="AM75" s="17" t="str">
        <f t="shared" si="71"/>
        <v/>
      </c>
      <c r="AO75" s="102" t="s">
        <v>52</v>
      </c>
    </row>
    <row r="76" spans="2:41" s="3" customFormat="1" ht="9.9499999999999993" customHeight="1" x14ac:dyDescent="0.2">
      <c r="B76" s="118" t="s">
        <v>106</v>
      </c>
      <c r="D76" s="40"/>
      <c r="E76" s="74" t="s">
        <v>124</v>
      </c>
      <c r="F76" s="74"/>
      <c r="G76" s="30" t="s">
        <v>126</v>
      </c>
      <c r="H76" s="30"/>
      <c r="I76" s="30"/>
      <c r="J76" s="184"/>
      <c r="K76" s="30"/>
      <c r="L76" s="184"/>
      <c r="N76" s="184"/>
      <c r="P76" s="74"/>
      <c r="Q76" s="90" t="s">
        <v>12</v>
      </c>
      <c r="R76" s="29"/>
      <c r="S76" s="39">
        <f>IF(Suggested="Yes",'Price List'!AA76,'Price List'!AG76)</f>
        <v>310</v>
      </c>
      <c r="T76" s="37" t="s">
        <v>43</v>
      </c>
      <c r="U76" s="5" t="str">
        <f>+Instructions!$B$3</f>
        <v>C</v>
      </c>
      <c r="V76" s="52"/>
      <c r="W76" s="56">
        <f>+Instructions!$C$22</f>
        <v>0</v>
      </c>
      <c r="X76" s="17">
        <f t="shared" si="63"/>
        <v>310</v>
      </c>
      <c r="Y76" s="52"/>
      <c r="Z76" s="6" t="s">
        <v>248</v>
      </c>
      <c r="AA76" s="39">
        <v>310</v>
      </c>
      <c r="AB76" s="60">
        <f t="shared" si="64"/>
        <v>0</v>
      </c>
      <c r="AC76" s="17">
        <f t="shared" si="65"/>
        <v>310</v>
      </c>
      <c r="AD76" s="12">
        <f t="shared" si="66"/>
        <v>0</v>
      </c>
      <c r="AE76" s="124"/>
      <c r="AF76" s="134">
        <v>4</v>
      </c>
      <c r="AG76" s="111">
        <f t="shared" si="67"/>
        <v>310</v>
      </c>
      <c r="AH76" s="52"/>
      <c r="AJ76" s="17">
        <f t="shared" si="68"/>
        <v>310</v>
      </c>
      <c r="AK76" s="17">
        <f t="shared" si="69"/>
        <v>0</v>
      </c>
      <c r="AL76" s="17">
        <f t="shared" si="70"/>
        <v>0</v>
      </c>
      <c r="AM76" s="17" t="str">
        <f t="shared" si="71"/>
        <v/>
      </c>
      <c r="AO76" s="102" t="s">
        <v>52</v>
      </c>
    </row>
    <row r="77" spans="2:41" s="3" customFormat="1" ht="9.9499999999999993" customHeight="1" x14ac:dyDescent="0.2">
      <c r="B77" s="118" t="s">
        <v>106</v>
      </c>
      <c r="D77" s="40"/>
      <c r="E77" s="74" t="s">
        <v>127</v>
      </c>
      <c r="F77" s="74"/>
      <c r="G77" s="30" t="s">
        <v>128</v>
      </c>
      <c r="H77" s="30"/>
      <c r="I77" s="30"/>
      <c r="J77" s="30"/>
      <c r="K77" s="30"/>
      <c r="L77" s="30"/>
      <c r="N77" s="184"/>
      <c r="P77" s="74"/>
      <c r="Q77" s="90" t="s">
        <v>12</v>
      </c>
      <c r="R77" s="29"/>
      <c r="S77" s="39">
        <f>IF(Suggested="Yes",'Price List'!AA77,'Price List'!AG77)</f>
        <v>50.3</v>
      </c>
      <c r="T77" s="37" t="s">
        <v>43</v>
      </c>
      <c r="U77" s="5" t="str">
        <f>+Instructions!$B$3</f>
        <v>C</v>
      </c>
      <c r="V77" s="52"/>
      <c r="W77" s="56">
        <f>+Instructions!$C$22</f>
        <v>0</v>
      </c>
      <c r="X77" s="17">
        <f t="shared" si="63"/>
        <v>50.3</v>
      </c>
      <c r="Y77" s="52"/>
      <c r="Z77" s="6" t="s">
        <v>248</v>
      </c>
      <c r="AA77" s="39">
        <v>50.3</v>
      </c>
      <c r="AB77" s="60">
        <f t="shared" si="64"/>
        <v>0</v>
      </c>
      <c r="AC77" s="17">
        <f t="shared" si="65"/>
        <v>50.3</v>
      </c>
      <c r="AD77" s="12">
        <f t="shared" si="66"/>
        <v>0</v>
      </c>
      <c r="AE77" s="124"/>
      <c r="AF77" s="134">
        <v>4</v>
      </c>
      <c r="AG77" s="111">
        <f t="shared" si="67"/>
        <v>50.3</v>
      </c>
      <c r="AH77" s="52"/>
      <c r="AJ77" s="17">
        <f t="shared" si="68"/>
        <v>50.3</v>
      </c>
      <c r="AK77" s="17">
        <f t="shared" si="69"/>
        <v>0</v>
      </c>
      <c r="AL77" s="17">
        <f t="shared" si="70"/>
        <v>0</v>
      </c>
      <c r="AM77" s="17" t="str">
        <f t="shared" si="71"/>
        <v/>
      </c>
      <c r="AO77" s="102" t="s">
        <v>52</v>
      </c>
    </row>
    <row r="78" spans="2:41" s="3" customFormat="1" ht="9.9499999999999993" customHeight="1" x14ac:dyDescent="0.2">
      <c r="B78" s="118" t="s">
        <v>106</v>
      </c>
      <c r="D78" s="40"/>
      <c r="E78" s="74" t="s">
        <v>131</v>
      </c>
      <c r="F78" s="74"/>
      <c r="G78" s="30" t="s">
        <v>129</v>
      </c>
      <c r="H78" s="30"/>
      <c r="I78" s="30"/>
      <c r="J78" s="30"/>
      <c r="K78" s="30"/>
      <c r="L78" s="30"/>
      <c r="N78" s="184"/>
      <c r="P78" s="74"/>
      <c r="Q78" s="90" t="s">
        <v>12</v>
      </c>
      <c r="R78" s="29"/>
      <c r="S78" s="39">
        <f>IF(Suggested="Yes",'Price List'!AA78,'Price List'!AG78)</f>
        <v>73.3</v>
      </c>
      <c r="T78" s="37" t="s">
        <v>43</v>
      </c>
      <c r="U78" s="5" t="str">
        <f>+Instructions!$B$3</f>
        <v>C</v>
      </c>
      <c r="V78" s="52"/>
      <c r="W78" s="56">
        <f>+Instructions!$C$22</f>
        <v>0</v>
      </c>
      <c r="X78" s="17">
        <f t="shared" ref="X78" si="72">ROUND($AA78*(1-W78)+0.004999,2)</f>
        <v>73.3</v>
      </c>
      <c r="Y78" s="52"/>
      <c r="Z78" s="6" t="s">
        <v>248</v>
      </c>
      <c r="AA78" s="39">
        <v>73.3</v>
      </c>
      <c r="AB78" s="60">
        <f t="shared" ref="AB78" si="73">+W78</f>
        <v>0</v>
      </c>
      <c r="AC78" s="17">
        <f t="shared" ref="AC78" si="74">+X78</f>
        <v>73.3</v>
      </c>
      <c r="AD78" s="12">
        <f t="shared" ref="AD78" si="75">(AG78-AC78)/AG78</f>
        <v>0</v>
      </c>
      <c r="AE78" s="124"/>
      <c r="AF78" s="134">
        <v>4</v>
      </c>
      <c r="AG78" s="111">
        <f t="shared" ref="AG78" si="76">SUM(AJ78:AL78)+AE78</f>
        <v>73.3</v>
      </c>
      <c r="AH78" s="52"/>
      <c r="AJ78" s="17">
        <f t="shared" ref="AJ78" si="77">ROUND(AC78/(1-VLOOKUP(AF78,Group,2,FALSE)),2)</f>
        <v>73.3</v>
      </c>
      <c r="AK78" s="17">
        <f t="shared" ref="AK78" si="78">IF(VLOOKUP(AF78,Group,5,FALSE)="YES",VLOOKUP(ROUND(ROUND(AJ78,1)-AJ78,2),Round,2,FALSE)+VLOOKUP(AF78,Group,6,FALSE),0)</f>
        <v>0</v>
      </c>
      <c r="AL78" s="17">
        <f t="shared" ref="AL78" si="79">IF(VLOOKUP(AF78,Group,7,FALSE)="",0,ROUND(AJ78-0.04999,1)-AJ78+AM78)</f>
        <v>0</v>
      </c>
      <c r="AM78" s="17" t="str">
        <f t="shared" ref="AM78" si="80">IF(VLOOKUP(AF78,Group,7,FALSE)="","",VLOOKUP(AF78,Group,7,FALSE))</f>
        <v/>
      </c>
      <c r="AO78" s="102" t="s">
        <v>52</v>
      </c>
    </row>
    <row r="79" spans="2:41" s="3" customFormat="1" ht="9.9499999999999993" customHeight="1" x14ac:dyDescent="0.2">
      <c r="B79" s="118" t="s">
        <v>106</v>
      </c>
      <c r="D79" s="40"/>
      <c r="E79" s="74" t="s">
        <v>131</v>
      </c>
      <c r="F79" s="74"/>
      <c r="G79" s="30" t="s">
        <v>130</v>
      </c>
      <c r="H79" s="30"/>
      <c r="I79" s="30"/>
      <c r="J79" s="30"/>
      <c r="K79" s="30"/>
      <c r="L79" s="30"/>
      <c r="N79" s="184"/>
      <c r="P79" s="74"/>
      <c r="Q79" s="90" t="s">
        <v>12</v>
      </c>
      <c r="R79" s="29"/>
      <c r="S79" s="39">
        <f>IF(Suggested="Yes",'Price List'!AA79,'Price List'!AG79)</f>
        <v>73.3</v>
      </c>
      <c r="T79" s="37" t="s">
        <v>43</v>
      </c>
      <c r="U79" s="5" t="str">
        <f>+Instructions!$B$3</f>
        <v>C</v>
      </c>
      <c r="V79" s="52"/>
      <c r="W79" s="56">
        <f>+Instructions!$C$22</f>
        <v>0</v>
      </c>
      <c r="X79" s="17">
        <f t="shared" si="63"/>
        <v>73.3</v>
      </c>
      <c r="Y79" s="52"/>
      <c r="Z79" s="6" t="s">
        <v>248</v>
      </c>
      <c r="AA79" s="39">
        <v>73.3</v>
      </c>
      <c r="AB79" s="60">
        <f t="shared" si="64"/>
        <v>0</v>
      </c>
      <c r="AC79" s="17">
        <f t="shared" si="65"/>
        <v>73.3</v>
      </c>
      <c r="AD79" s="12">
        <f t="shared" si="66"/>
        <v>0</v>
      </c>
      <c r="AE79" s="124"/>
      <c r="AF79" s="134">
        <v>4</v>
      </c>
      <c r="AG79" s="111">
        <f t="shared" si="67"/>
        <v>73.3</v>
      </c>
      <c r="AH79" s="52"/>
      <c r="AJ79" s="17">
        <f t="shared" si="68"/>
        <v>73.3</v>
      </c>
      <c r="AK79" s="17">
        <f t="shared" si="69"/>
        <v>0</v>
      </c>
      <c r="AL79" s="17">
        <f t="shared" si="70"/>
        <v>0</v>
      </c>
      <c r="AM79" s="17" t="str">
        <f t="shared" si="71"/>
        <v/>
      </c>
      <c r="AO79" s="102" t="s">
        <v>52</v>
      </c>
    </row>
    <row r="80" spans="2:41" s="3" customFormat="1" ht="3" customHeight="1" x14ac:dyDescent="0.2">
      <c r="P80" s="74"/>
      <c r="Q80" s="90"/>
      <c r="R80" s="6"/>
      <c r="S80" s="39"/>
      <c r="T80" s="6"/>
      <c r="U80" s="5"/>
      <c r="V80" s="52"/>
      <c r="W80" s="56"/>
      <c r="X80" s="15"/>
      <c r="Y80" s="52"/>
      <c r="Z80" s="39"/>
      <c r="AA80" s="39"/>
      <c r="AB80" s="55"/>
      <c r="AC80" s="17"/>
      <c r="AD80" s="15"/>
      <c r="AE80" s="65"/>
      <c r="AF80" s="127"/>
      <c r="AG80" s="39"/>
      <c r="AH80" s="52"/>
      <c r="AI80" s="17"/>
      <c r="AJ80" s="39"/>
      <c r="AK80" s="17"/>
      <c r="AL80" s="17"/>
      <c r="AO80" s="31" t="s">
        <v>52</v>
      </c>
    </row>
    <row r="81" spans="2:41" s="3" customFormat="1" ht="9.9499999999999993" customHeight="1" x14ac:dyDescent="0.2">
      <c r="D81" s="184" t="s">
        <v>144</v>
      </c>
      <c r="P81" s="74"/>
      <c r="Q81" s="90"/>
      <c r="R81" s="6"/>
      <c r="S81" s="39"/>
      <c r="T81" s="6"/>
      <c r="U81" s="5"/>
      <c r="V81" s="52"/>
      <c r="W81" s="56"/>
      <c r="X81" s="15"/>
      <c r="Y81" s="52"/>
      <c r="Z81" s="39"/>
      <c r="AA81" s="39"/>
      <c r="AB81" s="55"/>
      <c r="AC81" s="17"/>
      <c r="AD81" s="15"/>
      <c r="AE81" s="65"/>
      <c r="AF81" s="127"/>
      <c r="AG81" s="39"/>
      <c r="AH81" s="52"/>
      <c r="AI81" s="17"/>
      <c r="AJ81" s="39"/>
      <c r="AK81" s="17"/>
      <c r="AL81" s="17"/>
      <c r="AO81" s="31" t="s">
        <v>52</v>
      </c>
    </row>
    <row r="82" spans="2:41" s="3" customFormat="1" ht="9.9499999999999993" customHeight="1" x14ac:dyDescent="0.2">
      <c r="B82" s="118" t="s">
        <v>106</v>
      </c>
      <c r="D82" s="40"/>
      <c r="E82" s="74" t="s">
        <v>132</v>
      </c>
      <c r="F82" s="74"/>
      <c r="G82" s="30" t="s">
        <v>149</v>
      </c>
      <c r="H82" s="30"/>
      <c r="I82" s="30"/>
      <c r="J82" s="30"/>
      <c r="K82" s="30"/>
      <c r="L82" s="30"/>
      <c r="M82" s="30"/>
      <c r="N82" s="184"/>
      <c r="P82" s="74"/>
      <c r="Q82" s="90" t="s">
        <v>12</v>
      </c>
      <c r="R82" s="29"/>
      <c r="S82" s="39">
        <f>IF(Suggested="Yes",'Price List'!AA82,'Price List'!AG82)</f>
        <v>166.05</v>
      </c>
      <c r="T82" s="37" t="s">
        <v>43</v>
      </c>
      <c r="U82" s="5" t="str">
        <f>+Instructions!$B$3</f>
        <v>C</v>
      </c>
      <c r="V82" s="52"/>
      <c r="W82" s="56">
        <f>+Instructions!$C$22</f>
        <v>0</v>
      </c>
      <c r="X82" s="17">
        <f t="shared" ref="X82:X85" si="81">ROUND($AA82*(1-W82)+0.004999,2)</f>
        <v>166.05</v>
      </c>
      <c r="Y82" s="52"/>
      <c r="Z82" s="6" t="s">
        <v>248</v>
      </c>
      <c r="AA82" s="39">
        <v>166.05</v>
      </c>
      <c r="AB82" s="60">
        <f t="shared" ref="AB82:AB85" si="82">+W82</f>
        <v>0</v>
      </c>
      <c r="AC82" s="17">
        <f t="shared" ref="AC82:AC85" si="83">+X82</f>
        <v>166.05</v>
      </c>
      <c r="AD82" s="12">
        <f t="shared" ref="AD82:AD85" si="84">(AG82-AC82)/AG82</f>
        <v>0</v>
      </c>
      <c r="AE82" s="124"/>
      <c r="AF82" s="134">
        <v>4</v>
      </c>
      <c r="AG82" s="111">
        <f t="shared" ref="AG82:AG85" si="85">SUM(AJ82:AL82)+AE82</f>
        <v>166.05</v>
      </c>
      <c r="AH82" s="52"/>
      <c r="AJ82" s="17">
        <f t="shared" ref="AJ82:AJ85" si="86">ROUND(AC82/(1-VLOOKUP(AF82,Group,2,FALSE)),2)</f>
        <v>166.05</v>
      </c>
      <c r="AK82" s="17">
        <f t="shared" ref="AK82:AK85" si="87">IF(VLOOKUP(AF82,Group,5,FALSE)="YES",VLOOKUP(ROUND(ROUND(AJ82,1)-AJ82,2),Round,2,FALSE)+VLOOKUP(AF82,Group,6,FALSE),0)</f>
        <v>0</v>
      </c>
      <c r="AL82" s="17">
        <f t="shared" ref="AL82:AL85" si="88">IF(VLOOKUP(AF82,Group,7,FALSE)="",0,ROUND(AJ82-0.04999,1)-AJ82+AM82)</f>
        <v>0</v>
      </c>
      <c r="AM82" s="17" t="str">
        <f t="shared" ref="AM82:AM85" si="89">IF(VLOOKUP(AF82,Group,7,FALSE)="","",VLOOKUP(AF82,Group,7,FALSE))</f>
        <v/>
      </c>
      <c r="AO82" s="102" t="s">
        <v>52</v>
      </c>
    </row>
    <row r="83" spans="2:41" s="3" customFormat="1" ht="9.9499999999999993" customHeight="1" x14ac:dyDescent="0.2">
      <c r="B83" s="118" t="s">
        <v>106</v>
      </c>
      <c r="D83" s="40"/>
      <c r="E83" s="74" t="s">
        <v>133</v>
      </c>
      <c r="F83" s="74"/>
      <c r="G83" s="30" t="s">
        <v>128</v>
      </c>
      <c r="H83" s="30"/>
      <c r="I83" s="30"/>
      <c r="J83" s="30"/>
      <c r="K83" s="30"/>
      <c r="L83" s="30"/>
      <c r="M83" s="30"/>
      <c r="N83" s="184"/>
      <c r="P83" s="74"/>
      <c r="Q83" s="90" t="s">
        <v>12</v>
      </c>
      <c r="R83" s="29"/>
      <c r="S83" s="39">
        <f>IF(Suggested="Yes",'Price List'!AA83,'Price List'!AG83)</f>
        <v>79.900000000000006</v>
      </c>
      <c r="T83" s="37" t="s">
        <v>43</v>
      </c>
      <c r="U83" s="5" t="str">
        <f>+Instructions!$B$3</f>
        <v>C</v>
      </c>
      <c r="V83" s="52"/>
      <c r="W83" s="56">
        <f>+Instructions!$C$22</f>
        <v>0</v>
      </c>
      <c r="X83" s="17">
        <f t="shared" si="81"/>
        <v>79.900000000000006</v>
      </c>
      <c r="Y83" s="52"/>
      <c r="Z83" s="6" t="s">
        <v>248</v>
      </c>
      <c r="AA83" s="39">
        <v>79.900000000000006</v>
      </c>
      <c r="AB83" s="60">
        <f t="shared" si="82"/>
        <v>0</v>
      </c>
      <c r="AC83" s="17">
        <f t="shared" si="83"/>
        <v>79.900000000000006</v>
      </c>
      <c r="AD83" s="12">
        <f t="shared" si="84"/>
        <v>0</v>
      </c>
      <c r="AE83" s="124"/>
      <c r="AF83" s="134">
        <v>4</v>
      </c>
      <c r="AG83" s="111">
        <f t="shared" si="85"/>
        <v>79.900000000000006</v>
      </c>
      <c r="AH83" s="52"/>
      <c r="AJ83" s="17">
        <f t="shared" si="86"/>
        <v>79.900000000000006</v>
      </c>
      <c r="AK83" s="17">
        <f t="shared" si="87"/>
        <v>0</v>
      </c>
      <c r="AL83" s="17">
        <f t="shared" si="88"/>
        <v>0</v>
      </c>
      <c r="AM83" s="17" t="str">
        <f t="shared" si="89"/>
        <v/>
      </c>
      <c r="AO83" s="102" t="s">
        <v>52</v>
      </c>
    </row>
    <row r="84" spans="2:41" s="3" customFormat="1" ht="9.9499999999999993" customHeight="1" x14ac:dyDescent="0.2">
      <c r="B84" s="118" t="s">
        <v>106</v>
      </c>
      <c r="D84" s="40"/>
      <c r="E84" s="74" t="s">
        <v>134</v>
      </c>
      <c r="F84" s="74"/>
      <c r="G84" s="30" t="s">
        <v>129</v>
      </c>
      <c r="H84" s="30"/>
      <c r="I84" s="30"/>
      <c r="J84" s="30"/>
      <c r="K84" s="30"/>
      <c r="L84" s="30"/>
      <c r="M84" s="30"/>
      <c r="N84" s="184"/>
      <c r="P84" s="74"/>
      <c r="Q84" s="90" t="s">
        <v>12</v>
      </c>
      <c r="R84" s="29"/>
      <c r="S84" s="39">
        <f>IF(Suggested="Yes",'Price List'!AA84,'Price List'!AG84)</f>
        <v>109.65</v>
      </c>
      <c r="T84" s="37" t="s">
        <v>43</v>
      </c>
      <c r="U84" s="5" t="str">
        <f>+Instructions!$B$3</f>
        <v>C</v>
      </c>
      <c r="V84" s="52"/>
      <c r="W84" s="56">
        <f>+Instructions!$C$22</f>
        <v>0</v>
      </c>
      <c r="X84" s="17">
        <f t="shared" si="81"/>
        <v>109.65</v>
      </c>
      <c r="Y84" s="52"/>
      <c r="Z84" s="6" t="s">
        <v>248</v>
      </c>
      <c r="AA84" s="39">
        <v>109.65</v>
      </c>
      <c r="AB84" s="60">
        <f t="shared" si="82"/>
        <v>0</v>
      </c>
      <c r="AC84" s="17">
        <f t="shared" si="83"/>
        <v>109.65</v>
      </c>
      <c r="AD84" s="12">
        <f t="shared" si="84"/>
        <v>0</v>
      </c>
      <c r="AE84" s="124"/>
      <c r="AF84" s="134">
        <v>4</v>
      </c>
      <c r="AG84" s="111">
        <f t="shared" si="85"/>
        <v>109.65</v>
      </c>
      <c r="AH84" s="52"/>
      <c r="AJ84" s="17">
        <f t="shared" si="86"/>
        <v>109.65</v>
      </c>
      <c r="AK84" s="17">
        <f t="shared" si="87"/>
        <v>0</v>
      </c>
      <c r="AL84" s="17">
        <f t="shared" si="88"/>
        <v>0</v>
      </c>
      <c r="AM84" s="17" t="str">
        <f t="shared" si="89"/>
        <v/>
      </c>
      <c r="AO84" s="102" t="s">
        <v>52</v>
      </c>
    </row>
    <row r="85" spans="2:41" s="3" customFormat="1" ht="9.9499999999999993" customHeight="1" x14ac:dyDescent="0.2">
      <c r="B85" s="118" t="s">
        <v>106</v>
      </c>
      <c r="D85" s="40"/>
      <c r="E85" s="74" t="s">
        <v>134</v>
      </c>
      <c r="F85" s="74"/>
      <c r="G85" s="30" t="s">
        <v>130</v>
      </c>
      <c r="H85" s="30"/>
      <c r="I85" s="30"/>
      <c r="J85" s="30"/>
      <c r="K85" s="30"/>
      <c r="L85" s="30"/>
      <c r="M85" s="30"/>
      <c r="N85" s="184"/>
      <c r="P85" s="74"/>
      <c r="Q85" s="90" t="s">
        <v>12</v>
      </c>
      <c r="R85" s="29"/>
      <c r="S85" s="39">
        <f>IF(Suggested="Yes",'Price List'!AA85,'Price List'!AG85)</f>
        <v>109.65</v>
      </c>
      <c r="T85" s="37" t="s">
        <v>43</v>
      </c>
      <c r="U85" s="5" t="str">
        <f>+Instructions!$B$3</f>
        <v>C</v>
      </c>
      <c r="V85" s="52"/>
      <c r="W85" s="56">
        <f>+Instructions!$C$22</f>
        <v>0</v>
      </c>
      <c r="X85" s="17">
        <f t="shared" si="81"/>
        <v>109.65</v>
      </c>
      <c r="Y85" s="52"/>
      <c r="Z85" s="6" t="s">
        <v>248</v>
      </c>
      <c r="AA85" s="39">
        <v>109.65</v>
      </c>
      <c r="AB85" s="60">
        <f t="shared" si="82"/>
        <v>0</v>
      </c>
      <c r="AC85" s="17">
        <f t="shared" si="83"/>
        <v>109.65</v>
      </c>
      <c r="AD85" s="12">
        <f t="shared" si="84"/>
        <v>0</v>
      </c>
      <c r="AE85" s="124"/>
      <c r="AF85" s="134">
        <v>4</v>
      </c>
      <c r="AG85" s="111">
        <f t="shared" si="85"/>
        <v>109.65</v>
      </c>
      <c r="AH85" s="52"/>
      <c r="AJ85" s="17">
        <f t="shared" si="86"/>
        <v>109.65</v>
      </c>
      <c r="AK85" s="17">
        <f t="shared" si="87"/>
        <v>0</v>
      </c>
      <c r="AL85" s="17">
        <f t="shared" si="88"/>
        <v>0</v>
      </c>
      <c r="AM85" s="17" t="str">
        <f t="shared" si="89"/>
        <v/>
      </c>
      <c r="AO85" s="102" t="s">
        <v>52</v>
      </c>
    </row>
    <row r="86" spans="2:41" s="3" customFormat="1" ht="3" customHeight="1" x14ac:dyDescent="0.2">
      <c r="P86" s="74"/>
      <c r="Q86" s="90"/>
      <c r="R86" s="6"/>
      <c r="S86" s="39"/>
      <c r="T86" s="6"/>
      <c r="U86" s="5"/>
      <c r="V86" s="52"/>
      <c r="W86" s="56"/>
      <c r="X86" s="15"/>
      <c r="Y86" s="52"/>
      <c r="Z86" s="39"/>
      <c r="AA86" s="39"/>
      <c r="AB86" s="55"/>
      <c r="AC86" s="17"/>
      <c r="AD86" s="15"/>
      <c r="AE86" s="65"/>
      <c r="AF86" s="127"/>
      <c r="AG86" s="39"/>
      <c r="AH86" s="52"/>
      <c r="AI86" s="17"/>
      <c r="AJ86" s="39"/>
      <c r="AK86" s="17"/>
      <c r="AL86" s="17"/>
      <c r="AO86" s="31" t="s">
        <v>52</v>
      </c>
    </row>
    <row r="87" spans="2:41" s="3" customFormat="1" ht="9.9499999999999993" customHeight="1" x14ac:dyDescent="0.2">
      <c r="D87" s="184" t="s">
        <v>143</v>
      </c>
      <c r="P87" s="74"/>
      <c r="Q87" s="90"/>
      <c r="R87" s="6"/>
      <c r="S87" s="39"/>
      <c r="T87" s="6"/>
      <c r="U87" s="5"/>
      <c r="V87" s="52"/>
      <c r="W87" s="56"/>
      <c r="X87" s="15"/>
      <c r="Y87" s="52"/>
      <c r="Z87" s="39"/>
      <c r="AA87" s="39"/>
      <c r="AB87" s="55"/>
      <c r="AC87" s="17"/>
      <c r="AD87" s="15"/>
      <c r="AE87" s="65"/>
      <c r="AF87" s="127"/>
      <c r="AG87" s="39"/>
      <c r="AH87" s="52"/>
      <c r="AI87" s="17"/>
      <c r="AJ87" s="39"/>
      <c r="AK87" s="17"/>
      <c r="AL87" s="17"/>
      <c r="AO87" s="31" t="s">
        <v>52</v>
      </c>
    </row>
    <row r="88" spans="2:41" s="3" customFormat="1" ht="9.9499999999999993" customHeight="1" x14ac:dyDescent="0.2">
      <c r="B88" s="118" t="s">
        <v>106</v>
      </c>
      <c r="D88" s="40"/>
      <c r="E88" s="74" t="s">
        <v>135</v>
      </c>
      <c r="F88" s="74"/>
      <c r="G88" s="30" t="s">
        <v>150</v>
      </c>
      <c r="H88" s="30"/>
      <c r="I88" s="30"/>
      <c r="J88" s="30"/>
      <c r="K88" s="30"/>
      <c r="L88" s="30"/>
      <c r="M88" s="30"/>
      <c r="N88" s="184"/>
      <c r="P88" s="74"/>
      <c r="Q88" s="90" t="s">
        <v>12</v>
      </c>
      <c r="R88" s="29"/>
      <c r="S88" s="39">
        <f>IF(Suggested="Yes",'Price List'!AA88,'Price List'!AG88)</f>
        <v>198.5</v>
      </c>
      <c r="T88" s="37" t="s">
        <v>43</v>
      </c>
      <c r="U88" s="5" t="str">
        <f>+Instructions!$B$3</f>
        <v>C</v>
      </c>
      <c r="V88" s="52"/>
      <c r="W88" s="56">
        <f>+Instructions!$C$22</f>
        <v>0</v>
      </c>
      <c r="X88" s="17">
        <f t="shared" ref="X88:X91" si="90">ROUND($AA88*(1-W88)+0.004999,2)</f>
        <v>198.5</v>
      </c>
      <c r="Y88" s="52"/>
      <c r="Z88" s="6" t="s">
        <v>248</v>
      </c>
      <c r="AA88" s="39">
        <v>198.5</v>
      </c>
      <c r="AB88" s="60">
        <f t="shared" ref="AB88:AB91" si="91">+W88</f>
        <v>0</v>
      </c>
      <c r="AC88" s="17">
        <f t="shared" ref="AC88:AC91" si="92">+X88</f>
        <v>198.5</v>
      </c>
      <c r="AD88" s="12">
        <f t="shared" ref="AD88:AD91" si="93">(AG88-AC88)/AG88</f>
        <v>0</v>
      </c>
      <c r="AE88" s="124"/>
      <c r="AF88" s="134">
        <v>4</v>
      </c>
      <c r="AG88" s="111">
        <f t="shared" ref="AG88:AG91" si="94">SUM(AJ88:AL88)+AE88</f>
        <v>198.5</v>
      </c>
      <c r="AH88" s="52"/>
      <c r="AJ88" s="17">
        <f t="shared" ref="AJ88:AJ91" si="95">ROUND(AC88/(1-VLOOKUP(AF88,Group,2,FALSE)),2)</f>
        <v>198.5</v>
      </c>
      <c r="AK88" s="17">
        <f t="shared" ref="AK88:AK91" si="96">IF(VLOOKUP(AF88,Group,5,FALSE)="YES",VLOOKUP(ROUND(ROUND(AJ88,1)-AJ88,2),Round,2,FALSE)+VLOOKUP(AF88,Group,6,FALSE),0)</f>
        <v>0</v>
      </c>
      <c r="AL88" s="17">
        <f t="shared" ref="AL88:AL91" si="97">IF(VLOOKUP(AF88,Group,7,FALSE)="",0,ROUND(AJ88-0.04999,1)-AJ88+AM88)</f>
        <v>0</v>
      </c>
      <c r="AM88" s="17" t="str">
        <f t="shared" ref="AM88:AM91" si="98">IF(VLOOKUP(AF88,Group,7,FALSE)="","",VLOOKUP(AF88,Group,7,FALSE))</f>
        <v/>
      </c>
      <c r="AO88" s="102" t="s">
        <v>52</v>
      </c>
    </row>
    <row r="89" spans="2:41" s="3" customFormat="1" ht="9.9499999999999993" customHeight="1" x14ac:dyDescent="0.2">
      <c r="B89" s="118" t="s">
        <v>106</v>
      </c>
      <c r="D89" s="40"/>
      <c r="E89" s="74" t="s">
        <v>136</v>
      </c>
      <c r="F89" s="74"/>
      <c r="G89" s="30" t="s">
        <v>128</v>
      </c>
      <c r="H89" s="30"/>
      <c r="I89" s="30"/>
      <c r="J89" s="30"/>
      <c r="K89" s="30"/>
      <c r="L89" s="30"/>
      <c r="M89" s="30"/>
      <c r="N89" s="184"/>
      <c r="P89" s="74"/>
      <c r="Q89" s="90" t="s">
        <v>12</v>
      </c>
      <c r="R89" s="29"/>
      <c r="S89" s="39">
        <f>IF(Suggested="Yes",'Price List'!AA89,'Price List'!AG89)</f>
        <v>109.55</v>
      </c>
      <c r="T89" s="37" t="s">
        <v>43</v>
      </c>
      <c r="U89" s="5" t="str">
        <f>+Instructions!$B$3</f>
        <v>C</v>
      </c>
      <c r="V89" s="52"/>
      <c r="W89" s="56">
        <f>+Instructions!$C$22</f>
        <v>0</v>
      </c>
      <c r="X89" s="17">
        <f t="shared" si="90"/>
        <v>109.55</v>
      </c>
      <c r="Y89" s="52"/>
      <c r="Z89" s="6" t="s">
        <v>248</v>
      </c>
      <c r="AA89" s="39">
        <v>109.55</v>
      </c>
      <c r="AB89" s="60">
        <f t="shared" si="91"/>
        <v>0</v>
      </c>
      <c r="AC89" s="17">
        <f t="shared" si="92"/>
        <v>109.55</v>
      </c>
      <c r="AD89" s="12">
        <f t="shared" si="93"/>
        <v>0</v>
      </c>
      <c r="AE89" s="124"/>
      <c r="AF89" s="134">
        <v>4</v>
      </c>
      <c r="AG89" s="111">
        <f t="shared" si="94"/>
        <v>109.55</v>
      </c>
      <c r="AH89" s="52"/>
      <c r="AJ89" s="17">
        <f t="shared" si="95"/>
        <v>109.55</v>
      </c>
      <c r="AK89" s="17">
        <f t="shared" si="96"/>
        <v>0</v>
      </c>
      <c r="AL89" s="17">
        <f t="shared" si="97"/>
        <v>0</v>
      </c>
      <c r="AM89" s="17" t="str">
        <f t="shared" si="98"/>
        <v/>
      </c>
      <c r="AO89" s="102" t="s">
        <v>52</v>
      </c>
    </row>
    <row r="90" spans="2:41" s="3" customFormat="1" ht="9.9499999999999993" customHeight="1" x14ac:dyDescent="0.2">
      <c r="B90" s="118" t="s">
        <v>106</v>
      </c>
      <c r="D90" s="40"/>
      <c r="E90" s="74" t="s">
        <v>137</v>
      </c>
      <c r="F90" s="74"/>
      <c r="G90" s="30" t="s">
        <v>129</v>
      </c>
      <c r="H90" s="30"/>
      <c r="I90" s="30"/>
      <c r="J90" s="30"/>
      <c r="K90" s="30"/>
      <c r="L90" s="30"/>
      <c r="M90" s="30"/>
      <c r="N90" s="184"/>
      <c r="P90" s="74"/>
      <c r="Q90" s="90" t="s">
        <v>12</v>
      </c>
      <c r="R90" s="29"/>
      <c r="S90" s="39">
        <f>IF(Suggested="Yes",'Price List'!AA90,'Price List'!AG90)</f>
        <v>151.1</v>
      </c>
      <c r="T90" s="37" t="s">
        <v>43</v>
      </c>
      <c r="U90" s="5" t="str">
        <f>+Instructions!$B$3</f>
        <v>C</v>
      </c>
      <c r="V90" s="52"/>
      <c r="W90" s="56">
        <f>+Instructions!$C$22</f>
        <v>0</v>
      </c>
      <c r="X90" s="17">
        <f t="shared" si="90"/>
        <v>151.1</v>
      </c>
      <c r="Y90" s="52"/>
      <c r="Z90" s="6" t="s">
        <v>248</v>
      </c>
      <c r="AA90" s="39">
        <v>151.1</v>
      </c>
      <c r="AB90" s="60">
        <f t="shared" si="91"/>
        <v>0</v>
      </c>
      <c r="AC90" s="17">
        <f t="shared" si="92"/>
        <v>151.1</v>
      </c>
      <c r="AD90" s="12">
        <f t="shared" si="93"/>
        <v>0</v>
      </c>
      <c r="AE90" s="124"/>
      <c r="AF90" s="134">
        <v>4</v>
      </c>
      <c r="AG90" s="111">
        <f t="shared" si="94"/>
        <v>151.1</v>
      </c>
      <c r="AH90" s="52"/>
      <c r="AJ90" s="17">
        <f t="shared" si="95"/>
        <v>151.1</v>
      </c>
      <c r="AK90" s="17">
        <f t="shared" si="96"/>
        <v>0</v>
      </c>
      <c r="AL90" s="17">
        <f t="shared" si="97"/>
        <v>0</v>
      </c>
      <c r="AM90" s="17" t="str">
        <f t="shared" si="98"/>
        <v/>
      </c>
      <c r="AO90" s="102" t="s">
        <v>52</v>
      </c>
    </row>
    <row r="91" spans="2:41" s="3" customFormat="1" ht="9.9499999999999993" customHeight="1" x14ac:dyDescent="0.2">
      <c r="B91" s="118" t="s">
        <v>106</v>
      </c>
      <c r="D91" s="40"/>
      <c r="E91" s="74" t="s">
        <v>137</v>
      </c>
      <c r="F91" s="74"/>
      <c r="G91" s="30" t="s">
        <v>130</v>
      </c>
      <c r="H91" s="30"/>
      <c r="I91" s="30"/>
      <c r="J91" s="30"/>
      <c r="K91" s="30"/>
      <c r="L91" s="30"/>
      <c r="M91" s="30"/>
      <c r="N91" s="184"/>
      <c r="P91" s="74"/>
      <c r="Q91" s="90" t="s">
        <v>12</v>
      </c>
      <c r="R91" s="29"/>
      <c r="S91" s="39">
        <f>IF(Suggested="Yes",'Price List'!AA91,'Price List'!AG91)</f>
        <v>151.1</v>
      </c>
      <c r="T91" s="37" t="s">
        <v>43</v>
      </c>
      <c r="U91" s="5" t="str">
        <f>+Instructions!$B$3</f>
        <v>C</v>
      </c>
      <c r="V91" s="52"/>
      <c r="W91" s="56">
        <f>+Instructions!$C$22</f>
        <v>0</v>
      </c>
      <c r="X91" s="17">
        <f t="shared" si="90"/>
        <v>151.1</v>
      </c>
      <c r="Y91" s="52"/>
      <c r="Z91" s="6" t="s">
        <v>248</v>
      </c>
      <c r="AA91" s="39">
        <v>151.1</v>
      </c>
      <c r="AB91" s="60">
        <f t="shared" si="91"/>
        <v>0</v>
      </c>
      <c r="AC91" s="17">
        <f t="shared" si="92"/>
        <v>151.1</v>
      </c>
      <c r="AD91" s="12">
        <f t="shared" si="93"/>
        <v>0</v>
      </c>
      <c r="AE91" s="124"/>
      <c r="AF91" s="134">
        <v>4</v>
      </c>
      <c r="AG91" s="111">
        <f t="shared" si="94"/>
        <v>151.1</v>
      </c>
      <c r="AH91" s="52"/>
      <c r="AJ91" s="17">
        <f t="shared" si="95"/>
        <v>151.1</v>
      </c>
      <c r="AK91" s="17">
        <f t="shared" si="96"/>
        <v>0</v>
      </c>
      <c r="AL91" s="17">
        <f t="shared" si="97"/>
        <v>0</v>
      </c>
      <c r="AM91" s="17" t="str">
        <f t="shared" si="98"/>
        <v/>
      </c>
      <c r="AO91" s="102" t="s">
        <v>52</v>
      </c>
    </row>
    <row r="92" spans="2:41" s="3" customFormat="1" ht="3" customHeight="1" x14ac:dyDescent="0.2">
      <c r="P92" s="74"/>
      <c r="Q92" s="90"/>
      <c r="R92" s="6"/>
      <c r="S92" s="39"/>
      <c r="T92" s="6"/>
      <c r="U92" s="5"/>
      <c r="V92" s="52"/>
      <c r="W92" s="56"/>
      <c r="X92" s="15"/>
      <c r="Y92" s="52"/>
      <c r="Z92" s="39"/>
      <c r="AA92" s="39"/>
      <c r="AB92" s="55"/>
      <c r="AC92" s="17"/>
      <c r="AD92" s="15"/>
      <c r="AE92" s="65"/>
      <c r="AF92" s="127"/>
      <c r="AG92" s="39"/>
      <c r="AH92" s="52"/>
      <c r="AI92" s="17"/>
      <c r="AJ92" s="39"/>
      <c r="AK92" s="17"/>
      <c r="AL92" s="17"/>
      <c r="AO92" s="31" t="s">
        <v>52</v>
      </c>
    </row>
    <row r="93" spans="2:41" s="3" customFormat="1" ht="9.9499999999999993" customHeight="1" x14ac:dyDescent="0.2">
      <c r="D93" s="184" t="s">
        <v>142</v>
      </c>
      <c r="P93" s="74"/>
      <c r="Q93" s="90"/>
      <c r="R93" s="6"/>
      <c r="S93" s="39"/>
      <c r="T93" s="6"/>
      <c r="U93" s="5"/>
      <c r="V93" s="52"/>
      <c r="W93" s="56"/>
      <c r="X93" s="15"/>
      <c r="Y93" s="52"/>
      <c r="Z93" s="39"/>
      <c r="AA93" s="39"/>
      <c r="AB93" s="55"/>
      <c r="AC93" s="17"/>
      <c r="AD93" s="15"/>
      <c r="AE93" s="65"/>
      <c r="AF93" s="127"/>
      <c r="AG93" s="39"/>
      <c r="AH93" s="52"/>
      <c r="AI93" s="17"/>
      <c r="AJ93" s="39"/>
      <c r="AK93" s="17"/>
      <c r="AL93" s="17"/>
      <c r="AO93" s="31" t="s">
        <v>52</v>
      </c>
    </row>
    <row r="94" spans="2:41" s="3" customFormat="1" ht="9.9499999999999993" customHeight="1" x14ac:dyDescent="0.2">
      <c r="B94" s="118" t="s">
        <v>106</v>
      </c>
      <c r="D94" s="40"/>
      <c r="E94" s="74" t="s">
        <v>139</v>
      </c>
      <c r="F94" s="74"/>
      <c r="G94" s="30" t="s">
        <v>138</v>
      </c>
      <c r="H94" s="30"/>
      <c r="I94" s="30"/>
      <c r="J94" s="30"/>
      <c r="K94" s="30"/>
      <c r="L94" s="30"/>
      <c r="M94" s="30"/>
      <c r="N94" s="184"/>
      <c r="P94" s="74"/>
      <c r="Q94" s="90" t="s">
        <v>12</v>
      </c>
      <c r="R94" s="29" t="s">
        <v>46</v>
      </c>
      <c r="S94" s="39">
        <f>IF(Suggested="Yes",'Price List'!AA94,'Price List'!AG94)</f>
        <v>214.85</v>
      </c>
      <c r="T94" s="37" t="s">
        <v>43</v>
      </c>
      <c r="U94" s="5" t="str">
        <f>+Instructions!$B$3</f>
        <v>C</v>
      </c>
      <c r="V94" s="52"/>
      <c r="W94" s="56">
        <f>+Instructions!$C$22</f>
        <v>0</v>
      </c>
      <c r="X94" s="17">
        <f t="shared" ref="X94" si="99">ROUND($AA94*(1-W94)+0.004999,2)</f>
        <v>214.85</v>
      </c>
      <c r="Y94" s="52"/>
      <c r="Z94" s="6" t="s">
        <v>248</v>
      </c>
      <c r="AA94" s="39">
        <v>214.85</v>
      </c>
      <c r="AB94" s="60">
        <f t="shared" ref="AB94" si="100">+W94</f>
        <v>0</v>
      </c>
      <c r="AC94" s="17">
        <f t="shared" ref="AC94" si="101">+X94</f>
        <v>214.85</v>
      </c>
      <c r="AD94" s="12">
        <f t="shared" ref="AD94" si="102">(AG94-AC94)/AG94</f>
        <v>0</v>
      </c>
      <c r="AE94" s="124"/>
      <c r="AF94" s="134">
        <v>4</v>
      </c>
      <c r="AG94" s="111">
        <f t="shared" ref="AG94" si="103">SUM(AJ94:AL94)+AE94</f>
        <v>214.85</v>
      </c>
      <c r="AH94" s="52"/>
      <c r="AJ94" s="17">
        <f t="shared" ref="AJ94" si="104">ROUND(AC94/(1-VLOOKUP(AF94,Group,2,FALSE)),2)</f>
        <v>214.85</v>
      </c>
      <c r="AK94" s="17">
        <f t="shared" ref="AK94" si="105">IF(VLOOKUP(AF94,Group,5,FALSE)="YES",VLOOKUP(ROUND(ROUND(AJ94,1)-AJ94,2),Round,2,FALSE)+VLOOKUP(AF94,Group,6,FALSE),0)</f>
        <v>0</v>
      </c>
      <c r="AL94" s="17">
        <f t="shared" ref="AL94" si="106">IF(VLOOKUP(AF94,Group,7,FALSE)="",0,ROUND(AJ94-0.04999,1)-AJ94+AM94)</f>
        <v>0</v>
      </c>
      <c r="AM94" s="17" t="str">
        <f t="shared" ref="AM94" si="107">IF(VLOOKUP(AF94,Group,7,FALSE)="","",VLOOKUP(AF94,Group,7,FALSE))</f>
        <v/>
      </c>
      <c r="AO94" s="102" t="s">
        <v>52</v>
      </c>
    </row>
    <row r="95" spans="2:41" s="3" customFormat="1" ht="9.9499999999999993" customHeight="1" x14ac:dyDescent="0.2">
      <c r="B95" s="118" t="s">
        <v>106</v>
      </c>
      <c r="D95" s="40"/>
      <c r="E95" s="74" t="s">
        <v>120</v>
      </c>
      <c r="F95" s="74"/>
      <c r="G95" s="30" t="s">
        <v>140</v>
      </c>
      <c r="H95" s="30"/>
      <c r="I95" s="30"/>
      <c r="J95" s="30"/>
      <c r="K95" s="30"/>
      <c r="L95" s="30"/>
      <c r="M95" s="30"/>
      <c r="N95" s="184"/>
      <c r="P95" s="185"/>
      <c r="Q95" s="90"/>
      <c r="R95" s="29" t="s">
        <v>88</v>
      </c>
      <c r="S95" s="39">
        <f>IF(Suggested="Yes",'Price List'!AA95,'Price List'!AG95)</f>
        <v>56.85</v>
      </c>
      <c r="T95" s="37" t="s">
        <v>43</v>
      </c>
      <c r="U95" s="5" t="str">
        <f>+Instructions!$B$3</f>
        <v>C</v>
      </c>
      <c r="V95" s="52"/>
      <c r="W95" s="56">
        <f>+Instructions!$C$22</f>
        <v>0</v>
      </c>
      <c r="X95" s="17">
        <f>ROUND($AA95*(1-W95)+0.004999,2)</f>
        <v>56.85</v>
      </c>
      <c r="Y95" s="52"/>
      <c r="Z95" s="6" t="s">
        <v>248</v>
      </c>
      <c r="AA95" s="39">
        <v>56.85</v>
      </c>
      <c r="AB95" s="60">
        <f>+W95</f>
        <v>0</v>
      </c>
      <c r="AC95" s="17">
        <f>+X95</f>
        <v>56.85</v>
      </c>
      <c r="AD95" s="12">
        <f>(AG95-AC95)/AG95</f>
        <v>0</v>
      </c>
      <c r="AE95" s="124"/>
      <c r="AF95" s="134">
        <v>4</v>
      </c>
      <c r="AG95" s="111">
        <f>SUM(AJ95:AL95)+AE95</f>
        <v>56.85</v>
      </c>
      <c r="AH95" s="52"/>
      <c r="AJ95" s="17">
        <f>ROUND(AC95/(1-VLOOKUP(AF95,Group,2,FALSE)),2)</f>
        <v>56.85</v>
      </c>
      <c r="AK95" s="17">
        <f>IF(VLOOKUP(AF95,Group,5,FALSE)="YES",VLOOKUP(ROUND(ROUND(AJ95,1)-AJ95,2),Round,2,FALSE)+VLOOKUP(AF95,Group,6,FALSE),0)</f>
        <v>0</v>
      </c>
      <c r="AL95" s="17">
        <f>IF(VLOOKUP(AF95,Group,7,FALSE)="",0,ROUND(AJ95-0.04999,1)-AJ95+AM95)</f>
        <v>0</v>
      </c>
      <c r="AM95" s="17" t="str">
        <f>IF(VLOOKUP(AF95,Group,7,FALSE)="","",VLOOKUP(AF95,Group,7,FALSE))</f>
        <v/>
      </c>
      <c r="AO95" s="102" t="s">
        <v>52</v>
      </c>
    </row>
    <row r="96" spans="2:41" s="3" customFormat="1" ht="3" customHeight="1" x14ac:dyDescent="0.2">
      <c r="P96" s="74"/>
      <c r="Q96" s="90"/>
      <c r="R96" s="6"/>
      <c r="S96" s="39"/>
      <c r="T96" s="6"/>
      <c r="U96" s="5"/>
      <c r="V96" s="52"/>
      <c r="W96" s="56"/>
      <c r="X96" s="15"/>
      <c r="Y96" s="52"/>
      <c r="Z96" s="39"/>
      <c r="AA96" s="39"/>
      <c r="AB96" s="55"/>
      <c r="AC96" s="17"/>
      <c r="AD96" s="15"/>
      <c r="AE96" s="65"/>
      <c r="AF96" s="127"/>
      <c r="AG96" s="39"/>
      <c r="AH96" s="52"/>
      <c r="AI96" s="17"/>
      <c r="AJ96" s="39"/>
      <c r="AK96" s="17"/>
      <c r="AL96" s="17"/>
      <c r="AO96" s="31"/>
    </row>
    <row r="97" spans="2:41" s="3" customFormat="1" ht="11.1" customHeight="1" x14ac:dyDescent="0.2">
      <c r="B97" s="122"/>
      <c r="C97" s="192" t="s">
        <v>85</v>
      </c>
      <c r="D97" s="40"/>
      <c r="E97" s="74"/>
      <c r="F97" s="74"/>
      <c r="G97" s="30"/>
      <c r="H97" s="30"/>
      <c r="I97" s="30"/>
      <c r="J97" s="30"/>
      <c r="K97" s="30"/>
      <c r="L97" s="30"/>
      <c r="M97" s="30"/>
      <c r="N97" s="30"/>
      <c r="P97" s="74"/>
      <c r="Q97" s="90"/>
      <c r="R97" s="29"/>
      <c r="S97" s="39"/>
      <c r="T97" s="37"/>
      <c r="U97" s="5"/>
      <c r="V97" s="183"/>
      <c r="W97" s="56"/>
      <c r="X97" s="39"/>
      <c r="Y97" s="183"/>
      <c r="Z97" s="6"/>
      <c r="AA97" s="39"/>
      <c r="AB97" s="60"/>
      <c r="AC97" s="39"/>
      <c r="AD97" s="60"/>
      <c r="AE97" s="75"/>
      <c r="AF97" s="189"/>
      <c r="AG97" s="39"/>
      <c r="AH97" s="183"/>
      <c r="AJ97" s="17"/>
      <c r="AK97" s="17"/>
      <c r="AL97" s="17"/>
      <c r="AM97" s="17"/>
      <c r="AO97" s="102"/>
    </row>
    <row r="98" spans="2:41" s="3" customFormat="1" ht="10.5" customHeight="1" x14ac:dyDescent="0.2">
      <c r="D98" s="73" t="s">
        <v>231</v>
      </c>
      <c r="E98" s="154"/>
      <c r="L98" s="3" t="s">
        <v>79</v>
      </c>
      <c r="P98" s="30"/>
      <c r="Q98" s="30"/>
      <c r="R98" s="177" t="s">
        <v>86</v>
      </c>
      <c r="S98" s="178" t="s">
        <v>172</v>
      </c>
      <c r="T98" s="179"/>
      <c r="U98" s="5"/>
      <c r="V98" s="183"/>
      <c r="W98" s="69"/>
      <c r="X98" s="69"/>
      <c r="Y98" s="183"/>
      <c r="Z98" s="39"/>
      <c r="AA98" s="39"/>
      <c r="AB98" s="55"/>
      <c r="AC98" s="17"/>
      <c r="AD98" s="15"/>
      <c r="AE98" s="65"/>
      <c r="AF98" s="127"/>
      <c r="AG98" s="17"/>
      <c r="AH98" s="183"/>
      <c r="AJ98" s="17"/>
      <c r="AK98" s="17"/>
      <c r="AL98" s="17"/>
      <c r="AM98" s="17"/>
      <c r="AO98" s="31" t="s">
        <v>52</v>
      </c>
    </row>
    <row r="99" spans="2:41" s="3" customFormat="1" ht="3" customHeight="1" x14ac:dyDescent="0.2">
      <c r="P99" s="74"/>
      <c r="Q99" s="90"/>
      <c r="R99" s="6"/>
      <c r="S99" s="39"/>
      <c r="T99" s="6"/>
      <c r="U99" s="5"/>
      <c r="V99" s="52"/>
      <c r="W99" s="56"/>
      <c r="X99" s="15"/>
      <c r="Y99" s="52"/>
      <c r="Z99" s="39"/>
      <c r="AA99" s="39"/>
      <c r="AB99" s="55"/>
      <c r="AC99" s="17"/>
      <c r="AD99" s="15"/>
      <c r="AE99" s="65"/>
      <c r="AF99" s="127"/>
      <c r="AG99" s="39"/>
      <c r="AH99" s="52"/>
      <c r="AI99" s="17"/>
      <c r="AJ99" s="39"/>
      <c r="AK99" s="17"/>
      <c r="AL99" s="17"/>
      <c r="AO99" s="31" t="s">
        <v>52</v>
      </c>
    </row>
    <row r="100" spans="2:41" s="3" customFormat="1" ht="9.9499999999999993" customHeight="1" x14ac:dyDescent="0.2">
      <c r="C100" s="35"/>
      <c r="D100" s="40" t="s">
        <v>91</v>
      </c>
      <c r="E100" s="182" t="s">
        <v>94</v>
      </c>
      <c r="F100" s="182"/>
      <c r="H100" s="182"/>
      <c r="I100" s="182"/>
      <c r="J100" s="182"/>
      <c r="L100" s="182"/>
      <c r="M100" s="182"/>
      <c r="N100" s="182"/>
      <c r="P100" s="30"/>
      <c r="Q100" s="30"/>
      <c r="R100" s="30"/>
      <c r="S100" s="39"/>
      <c r="T100" s="30"/>
      <c r="U100" s="5"/>
      <c r="V100" s="183"/>
      <c r="W100" s="69"/>
      <c r="X100" s="69"/>
      <c r="Y100" s="183"/>
      <c r="Z100" s="39"/>
      <c r="AA100" s="39"/>
      <c r="AB100" s="55"/>
      <c r="AC100" s="17"/>
      <c r="AD100" s="15"/>
      <c r="AE100" s="65"/>
      <c r="AF100" s="127"/>
      <c r="AG100" s="17"/>
      <c r="AH100" s="183"/>
      <c r="AJ100" s="17"/>
      <c r="AK100" s="17"/>
      <c r="AL100" s="17"/>
      <c r="AM100" s="17"/>
      <c r="AO100" s="31"/>
    </row>
    <row r="101" spans="2:41" s="3" customFormat="1" ht="3" customHeight="1" x14ac:dyDescent="0.2">
      <c r="P101" s="74"/>
      <c r="Q101" s="90"/>
      <c r="R101" s="6"/>
      <c r="S101" s="39"/>
      <c r="T101" s="6"/>
      <c r="U101" s="5"/>
      <c r="V101" s="52"/>
      <c r="W101" s="56"/>
      <c r="X101" s="15"/>
      <c r="Y101" s="52"/>
      <c r="Z101" s="39"/>
      <c r="AA101" s="39"/>
      <c r="AB101" s="55"/>
      <c r="AC101" s="17"/>
      <c r="AD101" s="15"/>
      <c r="AE101" s="65"/>
      <c r="AF101" s="127"/>
      <c r="AG101" s="39"/>
      <c r="AH101" s="52"/>
      <c r="AI101" s="17"/>
      <c r="AJ101" s="39"/>
      <c r="AK101" s="17"/>
      <c r="AL101" s="17"/>
      <c r="AO101" s="31"/>
    </row>
    <row r="102" spans="2:41" s="3" customFormat="1" ht="9.9499999999999993" customHeight="1" x14ac:dyDescent="0.2">
      <c r="D102" s="184" t="s">
        <v>141</v>
      </c>
      <c r="P102" s="74"/>
      <c r="Q102" s="90"/>
      <c r="R102" s="6"/>
      <c r="S102" s="39"/>
      <c r="T102" s="6"/>
      <c r="U102" s="5"/>
      <c r="V102" s="52"/>
      <c r="W102" s="56"/>
      <c r="X102" s="15"/>
      <c r="Y102" s="52"/>
      <c r="Z102" s="39"/>
      <c r="AA102" s="39"/>
      <c r="AB102" s="55"/>
      <c r="AC102" s="17"/>
      <c r="AD102" s="15"/>
      <c r="AE102" s="65"/>
      <c r="AF102" s="127"/>
      <c r="AG102" s="39"/>
      <c r="AH102" s="52"/>
      <c r="AI102" s="17"/>
      <c r="AJ102" s="39"/>
      <c r="AK102" s="17"/>
      <c r="AL102" s="17"/>
      <c r="AO102" s="31" t="s">
        <v>52</v>
      </c>
    </row>
    <row r="103" spans="2:41" s="3" customFormat="1" ht="9.9499999999999993" customHeight="1" x14ac:dyDescent="0.2">
      <c r="B103" s="118" t="s">
        <v>106</v>
      </c>
      <c r="D103" s="40"/>
      <c r="E103" s="74" t="s">
        <v>121</v>
      </c>
      <c r="F103" s="74"/>
      <c r="G103" s="30" t="s">
        <v>122</v>
      </c>
      <c r="H103" s="30"/>
      <c r="I103" s="30"/>
      <c r="J103" s="184"/>
      <c r="K103" s="30"/>
      <c r="L103" s="184"/>
      <c r="P103" s="74"/>
      <c r="Q103" s="90" t="s">
        <v>12</v>
      </c>
      <c r="R103" s="29"/>
      <c r="S103" s="39">
        <f>IF(Suggested="Yes",'Price List'!AA103,'Price List'!AG103)</f>
        <v>143.15</v>
      </c>
      <c r="T103" s="37" t="s">
        <v>43</v>
      </c>
      <c r="U103" s="5" t="str">
        <f>+Instructions!$B$3</f>
        <v>C</v>
      </c>
      <c r="V103" s="52"/>
      <c r="W103" s="56">
        <f>+Instructions!$C$22</f>
        <v>0</v>
      </c>
      <c r="X103" s="17">
        <f t="shared" ref="X103:X108" si="108">ROUND($AA103*(1-W103)+0.004999,2)</f>
        <v>143.15</v>
      </c>
      <c r="Y103" s="52"/>
      <c r="Z103" s="6" t="s">
        <v>248</v>
      </c>
      <c r="AA103" s="39">
        <v>143.15</v>
      </c>
      <c r="AB103" s="60">
        <f t="shared" ref="AB103:AB108" si="109">+W103</f>
        <v>0</v>
      </c>
      <c r="AC103" s="17">
        <f t="shared" ref="AC103:AC108" si="110">+X103</f>
        <v>143.15</v>
      </c>
      <c r="AD103" s="12">
        <f t="shared" ref="AD103:AD108" si="111">(AG103-AC103)/AG103</f>
        <v>0</v>
      </c>
      <c r="AE103" s="124"/>
      <c r="AF103" s="134">
        <v>4</v>
      </c>
      <c r="AG103" s="111">
        <f t="shared" ref="AG103:AG108" si="112">SUM(AJ103:AL103)+AE103</f>
        <v>143.15</v>
      </c>
      <c r="AH103" s="52"/>
      <c r="AJ103" s="17">
        <f t="shared" ref="AJ103:AJ108" si="113">ROUND(AC103/(1-VLOOKUP(AF103,Group,2,FALSE)),2)</f>
        <v>143.15</v>
      </c>
      <c r="AK103" s="17">
        <f t="shared" ref="AK103:AK108" si="114">IF(VLOOKUP(AF103,Group,5,FALSE)="YES",VLOOKUP(ROUND(ROUND(AJ103,1)-AJ103,2),Round,2,FALSE)+VLOOKUP(AF103,Group,6,FALSE),0)</f>
        <v>0</v>
      </c>
      <c r="AL103" s="17">
        <f t="shared" ref="AL103:AL108" si="115">IF(VLOOKUP(AF103,Group,7,FALSE)="",0,ROUND(AJ103-0.04999,1)-AJ103+AM103)</f>
        <v>0</v>
      </c>
      <c r="AM103" s="17" t="str">
        <f t="shared" ref="AM103:AM108" si="116">IF(VLOOKUP(AF103,Group,7,FALSE)="","",VLOOKUP(AF103,Group,7,FALSE))</f>
        <v/>
      </c>
      <c r="AO103" s="102" t="s">
        <v>52</v>
      </c>
    </row>
    <row r="104" spans="2:41" s="3" customFormat="1" ht="9.9499999999999993" customHeight="1" x14ac:dyDescent="0.2">
      <c r="B104" s="118" t="s">
        <v>106</v>
      </c>
      <c r="D104" s="40"/>
      <c r="E104" s="74" t="s">
        <v>123</v>
      </c>
      <c r="F104" s="74"/>
      <c r="G104" s="30" t="s">
        <v>125</v>
      </c>
      <c r="H104" s="30"/>
      <c r="I104" s="30"/>
      <c r="J104" s="184"/>
      <c r="K104" s="30"/>
      <c r="L104" s="184"/>
      <c r="N104" s="184"/>
      <c r="P104" s="74"/>
      <c r="Q104" s="90" t="s">
        <v>12</v>
      </c>
      <c r="R104" s="29"/>
      <c r="S104" s="39">
        <f>IF(Suggested="Yes",'Price List'!AA104,'Price List'!AG104)</f>
        <v>264.45</v>
      </c>
      <c r="T104" s="37" t="s">
        <v>43</v>
      </c>
      <c r="U104" s="5" t="str">
        <f>+Instructions!$B$3</f>
        <v>C</v>
      </c>
      <c r="V104" s="52"/>
      <c r="W104" s="56">
        <f>+Instructions!$C$22</f>
        <v>0</v>
      </c>
      <c r="X104" s="17">
        <f t="shared" si="108"/>
        <v>264.45</v>
      </c>
      <c r="Y104" s="52"/>
      <c r="Z104" s="6" t="s">
        <v>248</v>
      </c>
      <c r="AA104" s="39">
        <v>264.45</v>
      </c>
      <c r="AB104" s="60">
        <f t="shared" si="109"/>
        <v>0</v>
      </c>
      <c r="AC104" s="17">
        <f t="shared" si="110"/>
        <v>264.45</v>
      </c>
      <c r="AD104" s="12">
        <f t="shared" si="111"/>
        <v>0</v>
      </c>
      <c r="AE104" s="124"/>
      <c r="AF104" s="134">
        <v>4</v>
      </c>
      <c r="AG104" s="111">
        <f t="shared" si="112"/>
        <v>264.45</v>
      </c>
      <c r="AH104" s="52"/>
      <c r="AJ104" s="17">
        <f t="shared" si="113"/>
        <v>264.45</v>
      </c>
      <c r="AK104" s="17">
        <f t="shared" si="114"/>
        <v>0</v>
      </c>
      <c r="AL104" s="17">
        <f t="shared" si="115"/>
        <v>0</v>
      </c>
      <c r="AM104" s="17" t="str">
        <f t="shared" si="116"/>
        <v/>
      </c>
      <c r="AO104" s="102" t="s">
        <v>52</v>
      </c>
    </row>
    <row r="105" spans="2:41" s="3" customFormat="1" ht="9.9499999999999993" customHeight="1" x14ac:dyDescent="0.2">
      <c r="B105" s="118" t="s">
        <v>106</v>
      </c>
      <c r="D105" s="40"/>
      <c r="E105" s="74" t="s">
        <v>124</v>
      </c>
      <c r="F105" s="74"/>
      <c r="G105" s="30" t="s">
        <v>126</v>
      </c>
      <c r="H105" s="30"/>
      <c r="I105" s="30"/>
      <c r="J105" s="184"/>
      <c r="K105" s="30"/>
      <c r="L105" s="184"/>
      <c r="N105" s="184"/>
      <c r="P105" s="74"/>
      <c r="Q105" s="90" t="s">
        <v>12</v>
      </c>
      <c r="R105" s="29"/>
      <c r="S105" s="39">
        <f>IF(Suggested="Yes",'Price List'!AA105,'Price List'!AG105)</f>
        <v>326.60000000000002</v>
      </c>
      <c r="T105" s="37" t="s">
        <v>43</v>
      </c>
      <c r="U105" s="5" t="str">
        <f>+Instructions!$B$3</f>
        <v>C</v>
      </c>
      <c r="V105" s="52"/>
      <c r="W105" s="56">
        <f>+Instructions!$C$22</f>
        <v>0</v>
      </c>
      <c r="X105" s="17">
        <f t="shared" si="108"/>
        <v>326.60000000000002</v>
      </c>
      <c r="Y105" s="52"/>
      <c r="Z105" s="6" t="s">
        <v>248</v>
      </c>
      <c r="AA105" s="39">
        <v>326.60000000000002</v>
      </c>
      <c r="AB105" s="60">
        <f t="shared" si="109"/>
        <v>0</v>
      </c>
      <c r="AC105" s="17">
        <f t="shared" si="110"/>
        <v>326.60000000000002</v>
      </c>
      <c r="AD105" s="12">
        <f t="shared" si="111"/>
        <v>0</v>
      </c>
      <c r="AE105" s="124"/>
      <c r="AF105" s="134">
        <v>4</v>
      </c>
      <c r="AG105" s="111">
        <f t="shared" si="112"/>
        <v>326.60000000000002</v>
      </c>
      <c r="AH105" s="52"/>
      <c r="AJ105" s="17">
        <f t="shared" si="113"/>
        <v>326.60000000000002</v>
      </c>
      <c r="AK105" s="17">
        <f t="shared" si="114"/>
        <v>0</v>
      </c>
      <c r="AL105" s="17">
        <f t="shared" si="115"/>
        <v>0</v>
      </c>
      <c r="AM105" s="17" t="str">
        <f t="shared" si="116"/>
        <v/>
      </c>
      <c r="AO105" s="102" t="s">
        <v>52</v>
      </c>
    </row>
    <row r="106" spans="2:41" s="3" customFormat="1" ht="9.9499999999999993" customHeight="1" x14ac:dyDescent="0.2">
      <c r="B106" s="118" t="s">
        <v>106</v>
      </c>
      <c r="D106" s="40"/>
      <c r="E106" s="74" t="s">
        <v>127</v>
      </c>
      <c r="F106" s="74"/>
      <c r="G106" s="30" t="s">
        <v>128</v>
      </c>
      <c r="H106" s="30"/>
      <c r="I106" s="30"/>
      <c r="J106" s="30"/>
      <c r="K106" s="30"/>
      <c r="L106" s="30"/>
      <c r="N106" s="184"/>
      <c r="P106" s="74"/>
      <c r="Q106" s="90" t="s">
        <v>12</v>
      </c>
      <c r="R106" s="29"/>
      <c r="S106" s="39">
        <f>IF(Suggested="Yes",'Price List'!AA106,'Price List'!AG106)</f>
        <v>52.65</v>
      </c>
      <c r="T106" s="37" t="s">
        <v>43</v>
      </c>
      <c r="U106" s="5" t="str">
        <f>+Instructions!$B$3</f>
        <v>C</v>
      </c>
      <c r="V106" s="52"/>
      <c r="W106" s="56">
        <f>+Instructions!$C$22</f>
        <v>0</v>
      </c>
      <c r="X106" s="17">
        <f t="shared" si="108"/>
        <v>52.65</v>
      </c>
      <c r="Y106" s="52"/>
      <c r="Z106" s="6" t="s">
        <v>248</v>
      </c>
      <c r="AA106" s="39">
        <v>52.65</v>
      </c>
      <c r="AB106" s="60">
        <f t="shared" si="109"/>
        <v>0</v>
      </c>
      <c r="AC106" s="17">
        <f t="shared" si="110"/>
        <v>52.65</v>
      </c>
      <c r="AD106" s="12">
        <f t="shared" si="111"/>
        <v>0</v>
      </c>
      <c r="AE106" s="124"/>
      <c r="AF106" s="134">
        <v>4</v>
      </c>
      <c r="AG106" s="111">
        <f t="shared" si="112"/>
        <v>52.65</v>
      </c>
      <c r="AH106" s="52"/>
      <c r="AJ106" s="17">
        <f t="shared" si="113"/>
        <v>52.65</v>
      </c>
      <c r="AK106" s="17">
        <f t="shared" si="114"/>
        <v>0</v>
      </c>
      <c r="AL106" s="17">
        <f t="shared" si="115"/>
        <v>0</v>
      </c>
      <c r="AM106" s="17" t="str">
        <f t="shared" si="116"/>
        <v/>
      </c>
      <c r="AO106" s="102" t="s">
        <v>52</v>
      </c>
    </row>
    <row r="107" spans="2:41" s="3" customFormat="1" ht="9.9499999999999993" customHeight="1" x14ac:dyDescent="0.2">
      <c r="B107" s="118" t="s">
        <v>106</v>
      </c>
      <c r="D107" s="40"/>
      <c r="E107" s="74" t="s">
        <v>131</v>
      </c>
      <c r="F107" s="74"/>
      <c r="G107" s="30" t="s">
        <v>129</v>
      </c>
      <c r="H107" s="30"/>
      <c r="I107" s="30"/>
      <c r="J107" s="30"/>
      <c r="K107" s="30"/>
      <c r="L107" s="30"/>
      <c r="N107" s="184"/>
      <c r="P107" s="74"/>
      <c r="Q107" s="90" t="s">
        <v>12</v>
      </c>
      <c r="R107" s="29"/>
      <c r="S107" s="39">
        <f>IF(Suggested="Yes",'Price List'!AA107,'Price List'!AG107)</f>
        <v>76.7</v>
      </c>
      <c r="T107" s="37" t="s">
        <v>43</v>
      </c>
      <c r="U107" s="5" t="str">
        <f>+Instructions!$B$3</f>
        <v>C</v>
      </c>
      <c r="V107" s="52"/>
      <c r="W107" s="56">
        <f>+Instructions!$C$22</f>
        <v>0</v>
      </c>
      <c r="X107" s="17">
        <f t="shared" si="108"/>
        <v>76.7</v>
      </c>
      <c r="Y107" s="52"/>
      <c r="Z107" s="6" t="s">
        <v>248</v>
      </c>
      <c r="AA107" s="39">
        <v>76.7</v>
      </c>
      <c r="AB107" s="60">
        <f t="shared" si="109"/>
        <v>0</v>
      </c>
      <c r="AC107" s="17">
        <f t="shared" si="110"/>
        <v>76.7</v>
      </c>
      <c r="AD107" s="12">
        <f t="shared" si="111"/>
        <v>0</v>
      </c>
      <c r="AE107" s="124"/>
      <c r="AF107" s="134">
        <v>4</v>
      </c>
      <c r="AG107" s="111">
        <f t="shared" si="112"/>
        <v>76.7</v>
      </c>
      <c r="AH107" s="52"/>
      <c r="AJ107" s="17">
        <f t="shared" si="113"/>
        <v>76.7</v>
      </c>
      <c r="AK107" s="17">
        <f t="shared" si="114"/>
        <v>0</v>
      </c>
      <c r="AL107" s="17">
        <f t="shared" si="115"/>
        <v>0</v>
      </c>
      <c r="AM107" s="17" t="str">
        <f t="shared" si="116"/>
        <v/>
      </c>
      <c r="AO107" s="102" t="s">
        <v>52</v>
      </c>
    </row>
    <row r="108" spans="2:41" s="3" customFormat="1" ht="9.9499999999999993" customHeight="1" x14ac:dyDescent="0.2">
      <c r="B108" s="118" t="s">
        <v>106</v>
      </c>
      <c r="D108" s="40"/>
      <c r="E108" s="74" t="s">
        <v>131</v>
      </c>
      <c r="F108" s="74"/>
      <c r="G108" s="30" t="s">
        <v>130</v>
      </c>
      <c r="H108" s="30"/>
      <c r="I108" s="30"/>
      <c r="J108" s="30"/>
      <c r="K108" s="30"/>
      <c r="L108" s="30"/>
      <c r="N108" s="184"/>
      <c r="P108" s="74"/>
      <c r="Q108" s="90" t="s">
        <v>12</v>
      </c>
      <c r="R108" s="29"/>
      <c r="S108" s="39">
        <f>IF(Suggested="Yes",'Price List'!AA108,'Price List'!AG108)</f>
        <v>76.7</v>
      </c>
      <c r="T108" s="37" t="s">
        <v>43</v>
      </c>
      <c r="U108" s="5" t="str">
        <f>+Instructions!$B$3</f>
        <v>C</v>
      </c>
      <c r="V108" s="52"/>
      <c r="W108" s="56">
        <f>+Instructions!$C$22</f>
        <v>0</v>
      </c>
      <c r="X108" s="17">
        <f t="shared" si="108"/>
        <v>76.7</v>
      </c>
      <c r="Y108" s="52"/>
      <c r="Z108" s="6" t="s">
        <v>248</v>
      </c>
      <c r="AA108" s="39">
        <v>76.7</v>
      </c>
      <c r="AB108" s="60">
        <f t="shared" si="109"/>
        <v>0</v>
      </c>
      <c r="AC108" s="17">
        <f t="shared" si="110"/>
        <v>76.7</v>
      </c>
      <c r="AD108" s="12">
        <f t="shared" si="111"/>
        <v>0</v>
      </c>
      <c r="AE108" s="124"/>
      <c r="AF108" s="134">
        <v>4</v>
      </c>
      <c r="AG108" s="111">
        <f t="shared" si="112"/>
        <v>76.7</v>
      </c>
      <c r="AH108" s="52"/>
      <c r="AJ108" s="17">
        <f t="shared" si="113"/>
        <v>76.7</v>
      </c>
      <c r="AK108" s="17">
        <f t="shared" si="114"/>
        <v>0</v>
      </c>
      <c r="AL108" s="17">
        <f t="shared" si="115"/>
        <v>0</v>
      </c>
      <c r="AM108" s="17" t="str">
        <f t="shared" si="116"/>
        <v/>
      </c>
      <c r="AO108" s="102" t="s">
        <v>52</v>
      </c>
    </row>
    <row r="109" spans="2:41" s="3" customFormat="1" ht="3" customHeight="1" x14ac:dyDescent="0.2">
      <c r="P109" s="74"/>
      <c r="Q109" s="90"/>
      <c r="R109" s="6"/>
      <c r="S109" s="39"/>
      <c r="T109" s="6"/>
      <c r="U109" s="5"/>
      <c r="V109" s="52"/>
      <c r="W109" s="56"/>
      <c r="X109" s="15"/>
      <c r="Y109" s="52"/>
      <c r="Z109" s="39"/>
      <c r="AA109" s="39"/>
      <c r="AB109" s="55"/>
      <c r="AC109" s="17"/>
      <c r="AD109" s="15"/>
      <c r="AE109" s="65"/>
      <c r="AF109" s="127"/>
      <c r="AG109" s="39"/>
      <c r="AH109" s="52"/>
      <c r="AI109" s="17"/>
      <c r="AJ109" s="39"/>
      <c r="AK109" s="17"/>
      <c r="AL109" s="17"/>
      <c r="AO109" s="31" t="s">
        <v>52</v>
      </c>
    </row>
    <row r="110" spans="2:41" s="3" customFormat="1" ht="9.9499999999999993" customHeight="1" x14ac:dyDescent="0.2">
      <c r="D110" s="184" t="s">
        <v>144</v>
      </c>
      <c r="P110" s="74"/>
      <c r="Q110" s="90"/>
      <c r="R110" s="6"/>
      <c r="S110" s="39"/>
      <c r="T110" s="6"/>
      <c r="U110" s="5"/>
      <c r="V110" s="52"/>
      <c r="W110" s="56"/>
      <c r="X110" s="15"/>
      <c r="Y110" s="52"/>
      <c r="Z110" s="39"/>
      <c r="AA110" s="39"/>
      <c r="AB110" s="55"/>
      <c r="AC110" s="17"/>
      <c r="AD110" s="15"/>
      <c r="AE110" s="65"/>
      <c r="AF110" s="127"/>
      <c r="AG110" s="39"/>
      <c r="AH110" s="52"/>
      <c r="AI110" s="17"/>
      <c r="AJ110" s="39"/>
      <c r="AK110" s="17"/>
      <c r="AL110" s="17"/>
      <c r="AO110" s="31" t="s">
        <v>52</v>
      </c>
    </row>
    <row r="111" spans="2:41" s="3" customFormat="1" ht="9.9499999999999993" customHeight="1" x14ac:dyDescent="0.2">
      <c r="B111" s="118" t="s">
        <v>106</v>
      </c>
      <c r="D111" s="40"/>
      <c r="E111" s="74" t="s">
        <v>132</v>
      </c>
      <c r="F111" s="74"/>
      <c r="G111" s="30" t="s">
        <v>149</v>
      </c>
      <c r="H111" s="30"/>
      <c r="I111" s="30"/>
      <c r="J111" s="30"/>
      <c r="K111" s="30"/>
      <c r="L111" s="30"/>
      <c r="M111" s="30"/>
      <c r="N111" s="184"/>
      <c r="P111" s="74"/>
      <c r="Q111" s="90" t="s">
        <v>12</v>
      </c>
      <c r="R111" s="29"/>
      <c r="S111" s="39">
        <f>IF(Suggested="Yes",'Price List'!AA111,'Price List'!AG111)</f>
        <v>174.35</v>
      </c>
      <c r="T111" s="37" t="s">
        <v>43</v>
      </c>
      <c r="U111" s="5" t="str">
        <f>+Instructions!$B$3</f>
        <v>C</v>
      </c>
      <c r="V111" s="52"/>
      <c r="W111" s="56">
        <f>+Instructions!$C$22</f>
        <v>0</v>
      </c>
      <c r="X111" s="17">
        <f t="shared" ref="X111:X114" si="117">ROUND($AA111*(1-W111)+0.004999,2)</f>
        <v>174.35</v>
      </c>
      <c r="Y111" s="52"/>
      <c r="Z111" s="6" t="s">
        <v>248</v>
      </c>
      <c r="AA111" s="39">
        <v>174.35</v>
      </c>
      <c r="AB111" s="60">
        <f t="shared" ref="AB111:AB114" si="118">+W111</f>
        <v>0</v>
      </c>
      <c r="AC111" s="17">
        <f t="shared" ref="AC111:AC114" si="119">+X111</f>
        <v>174.35</v>
      </c>
      <c r="AD111" s="12">
        <f t="shared" ref="AD111:AD114" si="120">(AG111-AC111)/AG111</f>
        <v>0</v>
      </c>
      <c r="AE111" s="124"/>
      <c r="AF111" s="134">
        <v>4</v>
      </c>
      <c r="AG111" s="111">
        <f t="shared" ref="AG111:AG114" si="121">SUM(AJ111:AL111)+AE111</f>
        <v>174.35</v>
      </c>
      <c r="AH111" s="52"/>
      <c r="AJ111" s="17">
        <f t="shared" ref="AJ111:AJ114" si="122">ROUND(AC111/(1-VLOOKUP(AF111,Group,2,FALSE)),2)</f>
        <v>174.35</v>
      </c>
      <c r="AK111" s="17">
        <f t="shared" ref="AK111:AK114" si="123">IF(VLOOKUP(AF111,Group,5,FALSE)="YES",VLOOKUP(ROUND(ROUND(AJ111,1)-AJ111,2),Round,2,FALSE)+VLOOKUP(AF111,Group,6,FALSE),0)</f>
        <v>0</v>
      </c>
      <c r="AL111" s="17">
        <f t="shared" ref="AL111:AL114" si="124">IF(VLOOKUP(AF111,Group,7,FALSE)="",0,ROUND(AJ111-0.04999,1)-AJ111+AM111)</f>
        <v>0</v>
      </c>
      <c r="AM111" s="17" t="str">
        <f t="shared" ref="AM111:AM114" si="125">IF(VLOOKUP(AF111,Group,7,FALSE)="","",VLOOKUP(AF111,Group,7,FALSE))</f>
        <v/>
      </c>
      <c r="AO111" s="102" t="s">
        <v>52</v>
      </c>
    </row>
    <row r="112" spans="2:41" s="3" customFormat="1" ht="9.9499999999999993" customHeight="1" x14ac:dyDescent="0.2">
      <c r="B112" s="118" t="s">
        <v>106</v>
      </c>
      <c r="D112" s="40"/>
      <c r="E112" s="74" t="s">
        <v>133</v>
      </c>
      <c r="F112" s="74"/>
      <c r="G112" s="30" t="s">
        <v>128</v>
      </c>
      <c r="H112" s="30"/>
      <c r="I112" s="30"/>
      <c r="J112" s="30"/>
      <c r="K112" s="30"/>
      <c r="L112" s="30"/>
      <c r="M112" s="30"/>
      <c r="N112" s="184"/>
      <c r="P112" s="74"/>
      <c r="Q112" s="90" t="s">
        <v>12</v>
      </c>
      <c r="R112" s="29"/>
      <c r="S112" s="39">
        <f>IF(Suggested="Yes",'Price List'!AA112,'Price List'!AG112)</f>
        <v>83.8</v>
      </c>
      <c r="T112" s="37" t="s">
        <v>43</v>
      </c>
      <c r="U112" s="5" t="str">
        <f>+Instructions!$B$3</f>
        <v>C</v>
      </c>
      <c r="V112" s="52"/>
      <c r="W112" s="56">
        <f>+Instructions!$C$22</f>
        <v>0</v>
      </c>
      <c r="X112" s="17">
        <f t="shared" si="117"/>
        <v>83.8</v>
      </c>
      <c r="Y112" s="52"/>
      <c r="Z112" s="6" t="s">
        <v>248</v>
      </c>
      <c r="AA112" s="39">
        <v>83.8</v>
      </c>
      <c r="AB112" s="60">
        <f t="shared" si="118"/>
        <v>0</v>
      </c>
      <c r="AC112" s="17">
        <f t="shared" si="119"/>
        <v>83.8</v>
      </c>
      <c r="AD112" s="12">
        <f t="shared" si="120"/>
        <v>0</v>
      </c>
      <c r="AE112" s="124"/>
      <c r="AF112" s="134">
        <v>4</v>
      </c>
      <c r="AG112" s="111">
        <f t="shared" si="121"/>
        <v>83.8</v>
      </c>
      <c r="AH112" s="52"/>
      <c r="AJ112" s="17">
        <f t="shared" si="122"/>
        <v>83.8</v>
      </c>
      <c r="AK112" s="17">
        <f t="shared" si="123"/>
        <v>0</v>
      </c>
      <c r="AL112" s="17">
        <f t="shared" si="124"/>
        <v>0</v>
      </c>
      <c r="AM112" s="17" t="str">
        <f t="shared" si="125"/>
        <v/>
      </c>
      <c r="AO112" s="102" t="s">
        <v>52</v>
      </c>
    </row>
    <row r="113" spans="2:41" s="3" customFormat="1" ht="9.9499999999999993" customHeight="1" x14ac:dyDescent="0.2">
      <c r="B113" s="118" t="s">
        <v>106</v>
      </c>
      <c r="D113" s="40"/>
      <c r="E113" s="74" t="s">
        <v>134</v>
      </c>
      <c r="F113" s="74"/>
      <c r="G113" s="30" t="s">
        <v>129</v>
      </c>
      <c r="H113" s="30"/>
      <c r="I113" s="30"/>
      <c r="J113" s="30"/>
      <c r="K113" s="30"/>
      <c r="L113" s="30"/>
      <c r="M113" s="30"/>
      <c r="N113" s="184"/>
      <c r="P113" s="74"/>
      <c r="Q113" s="90" t="s">
        <v>12</v>
      </c>
      <c r="R113" s="29"/>
      <c r="S113" s="39">
        <f>IF(Suggested="Yes",'Price List'!AA113,'Price List'!AG113)</f>
        <v>115.2</v>
      </c>
      <c r="T113" s="37" t="s">
        <v>43</v>
      </c>
      <c r="U113" s="5" t="str">
        <f>+Instructions!$B$3</f>
        <v>C</v>
      </c>
      <c r="V113" s="52"/>
      <c r="W113" s="56">
        <f>+Instructions!$C$22</f>
        <v>0</v>
      </c>
      <c r="X113" s="17">
        <f t="shared" si="117"/>
        <v>115.2</v>
      </c>
      <c r="Y113" s="52"/>
      <c r="Z113" s="6" t="s">
        <v>248</v>
      </c>
      <c r="AA113" s="39">
        <v>115.2</v>
      </c>
      <c r="AB113" s="60">
        <f t="shared" si="118"/>
        <v>0</v>
      </c>
      <c r="AC113" s="17">
        <f t="shared" si="119"/>
        <v>115.2</v>
      </c>
      <c r="AD113" s="12">
        <f t="shared" si="120"/>
        <v>0</v>
      </c>
      <c r="AE113" s="124"/>
      <c r="AF113" s="134">
        <v>4</v>
      </c>
      <c r="AG113" s="111">
        <f t="shared" si="121"/>
        <v>115.2</v>
      </c>
      <c r="AH113" s="52"/>
      <c r="AJ113" s="17">
        <f t="shared" si="122"/>
        <v>115.2</v>
      </c>
      <c r="AK113" s="17">
        <f t="shared" si="123"/>
        <v>0</v>
      </c>
      <c r="AL113" s="17">
        <f t="shared" si="124"/>
        <v>0</v>
      </c>
      <c r="AM113" s="17" t="str">
        <f t="shared" si="125"/>
        <v/>
      </c>
      <c r="AO113" s="102" t="s">
        <v>52</v>
      </c>
    </row>
    <row r="114" spans="2:41" s="3" customFormat="1" ht="9.9499999999999993" customHeight="1" x14ac:dyDescent="0.2">
      <c r="B114" s="118" t="s">
        <v>106</v>
      </c>
      <c r="D114" s="40"/>
      <c r="E114" s="74" t="s">
        <v>134</v>
      </c>
      <c r="F114" s="74"/>
      <c r="G114" s="30" t="s">
        <v>130</v>
      </c>
      <c r="H114" s="30"/>
      <c r="I114" s="30"/>
      <c r="J114" s="30"/>
      <c r="K114" s="30"/>
      <c r="L114" s="30"/>
      <c r="M114" s="30"/>
      <c r="N114" s="184"/>
      <c r="P114" s="74"/>
      <c r="Q114" s="90" t="s">
        <v>12</v>
      </c>
      <c r="R114" s="29"/>
      <c r="S114" s="39">
        <f>IF(Suggested="Yes",'Price List'!AA114,'Price List'!AG114)</f>
        <v>115.2</v>
      </c>
      <c r="T114" s="37" t="s">
        <v>43</v>
      </c>
      <c r="U114" s="5" t="str">
        <f>+Instructions!$B$3</f>
        <v>C</v>
      </c>
      <c r="V114" s="52"/>
      <c r="W114" s="56">
        <f>+Instructions!$C$22</f>
        <v>0</v>
      </c>
      <c r="X114" s="17">
        <f t="shared" si="117"/>
        <v>115.2</v>
      </c>
      <c r="Y114" s="52"/>
      <c r="Z114" s="6" t="s">
        <v>248</v>
      </c>
      <c r="AA114" s="39">
        <v>115.2</v>
      </c>
      <c r="AB114" s="60">
        <f t="shared" si="118"/>
        <v>0</v>
      </c>
      <c r="AC114" s="17">
        <f t="shared" si="119"/>
        <v>115.2</v>
      </c>
      <c r="AD114" s="12">
        <f t="shared" si="120"/>
        <v>0</v>
      </c>
      <c r="AE114" s="124"/>
      <c r="AF114" s="134">
        <v>4</v>
      </c>
      <c r="AG114" s="111">
        <f t="shared" si="121"/>
        <v>115.2</v>
      </c>
      <c r="AH114" s="52"/>
      <c r="AJ114" s="17">
        <f t="shared" si="122"/>
        <v>115.2</v>
      </c>
      <c r="AK114" s="17">
        <f t="shared" si="123"/>
        <v>0</v>
      </c>
      <c r="AL114" s="17">
        <f t="shared" si="124"/>
        <v>0</v>
      </c>
      <c r="AM114" s="17" t="str">
        <f t="shared" si="125"/>
        <v/>
      </c>
      <c r="AO114" s="102" t="s">
        <v>52</v>
      </c>
    </row>
    <row r="115" spans="2:41" s="3" customFormat="1" ht="3" customHeight="1" x14ac:dyDescent="0.2">
      <c r="P115" s="74"/>
      <c r="Q115" s="90"/>
      <c r="R115" s="6"/>
      <c r="S115" s="39"/>
      <c r="T115" s="6"/>
      <c r="U115" s="5"/>
      <c r="V115" s="52"/>
      <c r="W115" s="56"/>
      <c r="X115" s="15"/>
      <c r="Y115" s="52"/>
      <c r="Z115" s="39"/>
      <c r="AA115" s="39"/>
      <c r="AB115" s="55"/>
      <c r="AC115" s="17"/>
      <c r="AD115" s="15"/>
      <c r="AE115" s="65"/>
      <c r="AF115" s="127"/>
      <c r="AG115" s="39"/>
      <c r="AH115" s="52"/>
      <c r="AI115" s="17"/>
      <c r="AJ115" s="39"/>
      <c r="AK115" s="17"/>
      <c r="AL115" s="17"/>
      <c r="AO115" s="31" t="s">
        <v>52</v>
      </c>
    </row>
    <row r="116" spans="2:41" s="3" customFormat="1" ht="9.9499999999999993" customHeight="1" x14ac:dyDescent="0.2">
      <c r="D116" s="184" t="s">
        <v>143</v>
      </c>
      <c r="P116" s="74"/>
      <c r="Q116" s="90"/>
      <c r="R116" s="6"/>
      <c r="S116" s="39"/>
      <c r="T116" s="6"/>
      <c r="U116" s="5"/>
      <c r="V116" s="52"/>
      <c r="W116" s="56"/>
      <c r="X116" s="15"/>
      <c r="Y116" s="52"/>
      <c r="Z116" s="39"/>
      <c r="AA116" s="39"/>
      <c r="AB116" s="55"/>
      <c r="AC116" s="17"/>
      <c r="AD116" s="15"/>
      <c r="AE116" s="65"/>
      <c r="AF116" s="127"/>
      <c r="AG116" s="39"/>
      <c r="AH116" s="52"/>
      <c r="AI116" s="17"/>
      <c r="AJ116" s="39"/>
      <c r="AK116" s="17"/>
      <c r="AL116" s="17"/>
      <c r="AO116" s="31" t="s">
        <v>52</v>
      </c>
    </row>
    <row r="117" spans="2:41" s="3" customFormat="1" ht="9.9499999999999993" customHeight="1" x14ac:dyDescent="0.2">
      <c r="B117" s="118" t="s">
        <v>106</v>
      </c>
      <c r="D117" s="40"/>
      <c r="E117" s="74" t="s">
        <v>135</v>
      </c>
      <c r="F117" s="74"/>
      <c r="G117" s="30" t="s">
        <v>150</v>
      </c>
      <c r="H117" s="30"/>
      <c r="I117" s="30"/>
      <c r="J117" s="30"/>
      <c r="K117" s="30"/>
      <c r="L117" s="30"/>
      <c r="M117" s="30"/>
      <c r="N117" s="184"/>
      <c r="P117" s="74"/>
      <c r="Q117" s="90" t="s">
        <v>12</v>
      </c>
      <c r="R117" s="29"/>
      <c r="S117" s="39">
        <f>IF(Suggested="Yes",'Price List'!AA117,'Price List'!AG117)</f>
        <v>208.7</v>
      </c>
      <c r="T117" s="37" t="s">
        <v>43</v>
      </c>
      <c r="U117" s="5" t="str">
        <f>+Instructions!$B$3</f>
        <v>C</v>
      </c>
      <c r="V117" s="52"/>
      <c r="W117" s="56">
        <f>+Instructions!$C$22</f>
        <v>0</v>
      </c>
      <c r="X117" s="17">
        <f t="shared" ref="X117:X120" si="126">ROUND($AA117*(1-W117)+0.004999,2)</f>
        <v>208.7</v>
      </c>
      <c r="Y117" s="52"/>
      <c r="Z117" s="6" t="s">
        <v>248</v>
      </c>
      <c r="AA117" s="39">
        <v>208.7</v>
      </c>
      <c r="AB117" s="60">
        <f t="shared" ref="AB117:AB120" si="127">+W117</f>
        <v>0</v>
      </c>
      <c r="AC117" s="17">
        <f t="shared" ref="AC117:AC120" si="128">+X117</f>
        <v>208.7</v>
      </c>
      <c r="AD117" s="12">
        <f t="shared" ref="AD117:AD120" si="129">(AG117-AC117)/AG117</f>
        <v>0</v>
      </c>
      <c r="AE117" s="124"/>
      <c r="AF117" s="134">
        <v>4</v>
      </c>
      <c r="AG117" s="111">
        <f t="shared" ref="AG117:AG120" si="130">SUM(AJ117:AL117)+AE117</f>
        <v>208.7</v>
      </c>
      <c r="AH117" s="52"/>
      <c r="AJ117" s="17">
        <f t="shared" ref="AJ117:AJ120" si="131">ROUND(AC117/(1-VLOOKUP(AF117,Group,2,FALSE)),2)</f>
        <v>208.7</v>
      </c>
      <c r="AK117" s="17">
        <f t="shared" ref="AK117:AK120" si="132">IF(VLOOKUP(AF117,Group,5,FALSE)="YES",VLOOKUP(ROUND(ROUND(AJ117,1)-AJ117,2),Round,2,FALSE)+VLOOKUP(AF117,Group,6,FALSE),0)</f>
        <v>0</v>
      </c>
      <c r="AL117" s="17">
        <f t="shared" ref="AL117:AL120" si="133">IF(VLOOKUP(AF117,Group,7,FALSE)="",0,ROUND(AJ117-0.04999,1)-AJ117+AM117)</f>
        <v>0</v>
      </c>
      <c r="AM117" s="17" t="str">
        <f t="shared" ref="AM117:AM120" si="134">IF(VLOOKUP(AF117,Group,7,FALSE)="","",VLOOKUP(AF117,Group,7,FALSE))</f>
        <v/>
      </c>
      <c r="AO117" s="102" t="s">
        <v>52</v>
      </c>
    </row>
    <row r="118" spans="2:41" s="3" customFormat="1" ht="9.9499999999999993" customHeight="1" x14ac:dyDescent="0.2">
      <c r="B118" s="118" t="s">
        <v>106</v>
      </c>
      <c r="D118" s="40"/>
      <c r="E118" s="74" t="s">
        <v>136</v>
      </c>
      <c r="F118" s="74"/>
      <c r="G118" s="30" t="s">
        <v>128</v>
      </c>
      <c r="H118" s="30"/>
      <c r="I118" s="30"/>
      <c r="J118" s="30"/>
      <c r="K118" s="30"/>
      <c r="L118" s="30"/>
      <c r="M118" s="30"/>
      <c r="N118" s="184"/>
      <c r="P118" s="74"/>
      <c r="Q118" s="90" t="s">
        <v>12</v>
      </c>
      <c r="R118" s="29"/>
      <c r="S118" s="39">
        <f>IF(Suggested="Yes",'Price List'!AA118,'Price List'!AG118)</f>
        <v>115.1</v>
      </c>
      <c r="T118" s="37" t="s">
        <v>43</v>
      </c>
      <c r="U118" s="5" t="str">
        <f>+Instructions!$B$3</f>
        <v>C</v>
      </c>
      <c r="V118" s="52"/>
      <c r="W118" s="56">
        <f>+Instructions!$C$22</f>
        <v>0</v>
      </c>
      <c r="X118" s="17">
        <f t="shared" si="126"/>
        <v>115.1</v>
      </c>
      <c r="Y118" s="52"/>
      <c r="Z118" s="6" t="s">
        <v>248</v>
      </c>
      <c r="AA118" s="39">
        <v>115.1</v>
      </c>
      <c r="AB118" s="60">
        <f t="shared" si="127"/>
        <v>0</v>
      </c>
      <c r="AC118" s="17">
        <f t="shared" si="128"/>
        <v>115.1</v>
      </c>
      <c r="AD118" s="12">
        <f t="shared" si="129"/>
        <v>0</v>
      </c>
      <c r="AE118" s="124"/>
      <c r="AF118" s="134">
        <v>4</v>
      </c>
      <c r="AG118" s="111">
        <f t="shared" si="130"/>
        <v>115.1</v>
      </c>
      <c r="AH118" s="52"/>
      <c r="AJ118" s="17">
        <f t="shared" si="131"/>
        <v>115.1</v>
      </c>
      <c r="AK118" s="17">
        <f t="shared" si="132"/>
        <v>0</v>
      </c>
      <c r="AL118" s="17">
        <f t="shared" si="133"/>
        <v>0</v>
      </c>
      <c r="AM118" s="17" t="str">
        <f t="shared" si="134"/>
        <v/>
      </c>
      <c r="AO118" s="102" t="s">
        <v>52</v>
      </c>
    </row>
    <row r="119" spans="2:41" s="3" customFormat="1" ht="9.9499999999999993" customHeight="1" x14ac:dyDescent="0.2">
      <c r="B119" s="118" t="s">
        <v>106</v>
      </c>
      <c r="D119" s="40"/>
      <c r="E119" s="74" t="s">
        <v>137</v>
      </c>
      <c r="F119" s="74"/>
      <c r="G119" s="30" t="s">
        <v>129</v>
      </c>
      <c r="H119" s="30"/>
      <c r="I119" s="30"/>
      <c r="J119" s="30"/>
      <c r="K119" s="30"/>
      <c r="L119" s="30"/>
      <c r="M119" s="30"/>
      <c r="N119" s="184"/>
      <c r="P119" s="74"/>
      <c r="Q119" s="90" t="s">
        <v>12</v>
      </c>
      <c r="R119" s="29"/>
      <c r="S119" s="39">
        <f>IF(Suggested="Yes",'Price List'!AA119,'Price List'!AG119)</f>
        <v>159.65</v>
      </c>
      <c r="T119" s="37" t="s">
        <v>43</v>
      </c>
      <c r="U119" s="5" t="str">
        <f>+Instructions!$B$3</f>
        <v>C</v>
      </c>
      <c r="V119" s="52"/>
      <c r="W119" s="56">
        <f>+Instructions!$C$22</f>
        <v>0</v>
      </c>
      <c r="X119" s="17">
        <f t="shared" si="126"/>
        <v>159.65</v>
      </c>
      <c r="Y119" s="52"/>
      <c r="Z119" s="6" t="s">
        <v>248</v>
      </c>
      <c r="AA119" s="39">
        <v>159.65</v>
      </c>
      <c r="AB119" s="60">
        <f t="shared" si="127"/>
        <v>0</v>
      </c>
      <c r="AC119" s="17">
        <f t="shared" si="128"/>
        <v>159.65</v>
      </c>
      <c r="AD119" s="12">
        <f t="shared" si="129"/>
        <v>0</v>
      </c>
      <c r="AE119" s="124"/>
      <c r="AF119" s="134">
        <v>4</v>
      </c>
      <c r="AG119" s="111">
        <f t="shared" si="130"/>
        <v>159.65</v>
      </c>
      <c r="AH119" s="52"/>
      <c r="AJ119" s="17">
        <f t="shared" si="131"/>
        <v>159.65</v>
      </c>
      <c r="AK119" s="17">
        <f t="shared" si="132"/>
        <v>0</v>
      </c>
      <c r="AL119" s="17">
        <f t="shared" si="133"/>
        <v>0</v>
      </c>
      <c r="AM119" s="17" t="str">
        <f t="shared" si="134"/>
        <v/>
      </c>
      <c r="AO119" s="102" t="s">
        <v>52</v>
      </c>
    </row>
    <row r="120" spans="2:41" s="3" customFormat="1" ht="9.9499999999999993" customHeight="1" x14ac:dyDescent="0.2">
      <c r="B120" s="118" t="s">
        <v>106</v>
      </c>
      <c r="D120" s="40"/>
      <c r="E120" s="74" t="s">
        <v>137</v>
      </c>
      <c r="F120" s="74"/>
      <c r="G120" s="30" t="s">
        <v>130</v>
      </c>
      <c r="H120" s="30"/>
      <c r="I120" s="30"/>
      <c r="J120" s="30"/>
      <c r="K120" s="30"/>
      <c r="L120" s="30"/>
      <c r="M120" s="30"/>
      <c r="N120" s="184"/>
      <c r="P120" s="74"/>
      <c r="Q120" s="90" t="s">
        <v>12</v>
      </c>
      <c r="R120" s="29"/>
      <c r="S120" s="39">
        <f>IF(Suggested="Yes",'Price List'!AA120,'Price List'!AG120)</f>
        <v>159.65</v>
      </c>
      <c r="T120" s="37" t="s">
        <v>43</v>
      </c>
      <c r="U120" s="5" t="str">
        <f>+Instructions!$B$3</f>
        <v>C</v>
      </c>
      <c r="V120" s="52"/>
      <c r="W120" s="56">
        <f>+Instructions!$C$22</f>
        <v>0</v>
      </c>
      <c r="X120" s="17">
        <f t="shared" si="126"/>
        <v>159.65</v>
      </c>
      <c r="Y120" s="52"/>
      <c r="Z120" s="6" t="s">
        <v>248</v>
      </c>
      <c r="AA120" s="39">
        <v>159.65</v>
      </c>
      <c r="AB120" s="60">
        <f t="shared" si="127"/>
        <v>0</v>
      </c>
      <c r="AC120" s="17">
        <f t="shared" si="128"/>
        <v>159.65</v>
      </c>
      <c r="AD120" s="12">
        <f t="shared" si="129"/>
        <v>0</v>
      </c>
      <c r="AE120" s="124"/>
      <c r="AF120" s="134">
        <v>4</v>
      </c>
      <c r="AG120" s="111">
        <f t="shared" si="130"/>
        <v>159.65</v>
      </c>
      <c r="AH120" s="52"/>
      <c r="AJ120" s="17">
        <f t="shared" si="131"/>
        <v>159.65</v>
      </c>
      <c r="AK120" s="17">
        <f t="shared" si="132"/>
        <v>0</v>
      </c>
      <c r="AL120" s="17">
        <f t="shared" si="133"/>
        <v>0</v>
      </c>
      <c r="AM120" s="17" t="str">
        <f t="shared" si="134"/>
        <v/>
      </c>
      <c r="AO120" s="102" t="s">
        <v>52</v>
      </c>
    </row>
    <row r="121" spans="2:41" s="3" customFormat="1" ht="3" customHeight="1" x14ac:dyDescent="0.2">
      <c r="P121" s="74"/>
      <c r="Q121" s="90"/>
      <c r="R121" s="6"/>
      <c r="S121" s="39"/>
      <c r="T121" s="6"/>
      <c r="U121" s="5"/>
      <c r="V121" s="52"/>
      <c r="W121" s="56"/>
      <c r="X121" s="15"/>
      <c r="Y121" s="52"/>
      <c r="Z121" s="39"/>
      <c r="AA121" s="39"/>
      <c r="AB121" s="55"/>
      <c r="AC121" s="17"/>
      <c r="AD121" s="15"/>
      <c r="AE121" s="65"/>
      <c r="AF121" s="127"/>
      <c r="AG121" s="39"/>
      <c r="AH121" s="52"/>
      <c r="AI121" s="17"/>
      <c r="AJ121" s="39"/>
      <c r="AK121" s="17"/>
      <c r="AL121" s="17"/>
      <c r="AO121" s="31" t="s">
        <v>52</v>
      </c>
    </row>
    <row r="122" spans="2:41" s="3" customFormat="1" ht="9.9499999999999993" customHeight="1" x14ac:dyDescent="0.2">
      <c r="D122" s="184" t="s">
        <v>142</v>
      </c>
      <c r="P122" s="74"/>
      <c r="Q122" s="90"/>
      <c r="R122" s="6"/>
      <c r="S122" s="39"/>
      <c r="T122" s="6"/>
      <c r="U122" s="5"/>
      <c r="V122" s="52"/>
      <c r="W122" s="56"/>
      <c r="X122" s="15"/>
      <c r="Y122" s="52"/>
      <c r="Z122" s="39"/>
      <c r="AA122" s="39"/>
      <c r="AB122" s="55"/>
      <c r="AC122" s="17"/>
      <c r="AD122" s="15"/>
      <c r="AE122" s="65"/>
      <c r="AF122" s="127"/>
      <c r="AG122" s="39"/>
      <c r="AH122" s="52"/>
      <c r="AI122" s="17"/>
      <c r="AJ122" s="39"/>
      <c r="AK122" s="17"/>
      <c r="AL122" s="17"/>
      <c r="AO122" s="31" t="s">
        <v>52</v>
      </c>
    </row>
    <row r="123" spans="2:41" s="3" customFormat="1" ht="9.9499999999999993" customHeight="1" x14ac:dyDescent="0.2">
      <c r="B123" s="118" t="s">
        <v>106</v>
      </c>
      <c r="D123" s="40"/>
      <c r="E123" s="74" t="s">
        <v>139</v>
      </c>
      <c r="F123" s="74"/>
      <c r="G123" s="30" t="s">
        <v>138</v>
      </c>
      <c r="H123" s="30"/>
      <c r="I123" s="30"/>
      <c r="J123" s="30"/>
      <c r="K123" s="30"/>
      <c r="L123" s="30"/>
      <c r="M123" s="30"/>
      <c r="N123" s="184"/>
      <c r="P123" s="74"/>
      <c r="Q123" s="90" t="s">
        <v>12</v>
      </c>
      <c r="R123" s="29" t="s">
        <v>46</v>
      </c>
      <c r="S123" s="39">
        <f>IF(Suggested="Yes",'Price List'!AA123,'Price List'!AG123)</f>
        <v>230.8</v>
      </c>
      <c r="T123" s="37" t="s">
        <v>43</v>
      </c>
      <c r="U123" s="5" t="str">
        <f>+Instructions!$B$3</f>
        <v>C</v>
      </c>
      <c r="V123" s="52"/>
      <c r="W123" s="56">
        <f>+Instructions!$C$22</f>
        <v>0</v>
      </c>
      <c r="X123" s="17">
        <f t="shared" ref="X123" si="135">ROUND($AA123*(1-W123)+0.004999,2)</f>
        <v>230.8</v>
      </c>
      <c r="Y123" s="52"/>
      <c r="Z123" s="6" t="s">
        <v>248</v>
      </c>
      <c r="AA123" s="39">
        <v>230.8</v>
      </c>
      <c r="AB123" s="60">
        <f t="shared" ref="AB123" si="136">+W123</f>
        <v>0</v>
      </c>
      <c r="AC123" s="17">
        <f t="shared" ref="AC123" si="137">+X123</f>
        <v>230.8</v>
      </c>
      <c r="AD123" s="12">
        <f t="shared" ref="AD123" si="138">(AG123-AC123)/AG123</f>
        <v>0</v>
      </c>
      <c r="AE123" s="124"/>
      <c r="AF123" s="134">
        <v>4</v>
      </c>
      <c r="AG123" s="111">
        <f t="shared" ref="AG123" si="139">SUM(AJ123:AL123)+AE123</f>
        <v>230.8</v>
      </c>
      <c r="AH123" s="52"/>
      <c r="AJ123" s="17">
        <f t="shared" ref="AJ123" si="140">ROUND(AC123/(1-VLOOKUP(AF123,Group,2,FALSE)),2)</f>
        <v>230.8</v>
      </c>
      <c r="AK123" s="17">
        <f t="shared" ref="AK123" si="141">IF(VLOOKUP(AF123,Group,5,FALSE)="YES",VLOOKUP(ROUND(ROUND(AJ123,1)-AJ123,2),Round,2,FALSE)+VLOOKUP(AF123,Group,6,FALSE),0)</f>
        <v>0</v>
      </c>
      <c r="AL123" s="17">
        <f t="shared" ref="AL123" si="142">IF(VLOOKUP(AF123,Group,7,FALSE)="",0,ROUND(AJ123-0.04999,1)-AJ123+AM123)</f>
        <v>0</v>
      </c>
      <c r="AM123" s="17" t="str">
        <f t="shared" ref="AM123" si="143">IF(VLOOKUP(AF123,Group,7,FALSE)="","",VLOOKUP(AF123,Group,7,FALSE))</f>
        <v/>
      </c>
      <c r="AO123" s="102" t="s">
        <v>52</v>
      </c>
    </row>
    <row r="124" spans="2:41" s="3" customFormat="1" ht="9.9499999999999993" customHeight="1" x14ac:dyDescent="0.2">
      <c r="B124" s="118" t="s">
        <v>106</v>
      </c>
      <c r="D124" s="40"/>
      <c r="E124" s="74" t="s">
        <v>120</v>
      </c>
      <c r="F124" s="74"/>
      <c r="G124" s="30" t="s">
        <v>140</v>
      </c>
      <c r="H124" s="30"/>
      <c r="I124" s="30"/>
      <c r="J124" s="30"/>
      <c r="K124" s="30"/>
      <c r="L124" s="30"/>
      <c r="M124" s="30"/>
      <c r="N124" s="184"/>
      <c r="P124" s="185"/>
      <c r="Q124" s="90"/>
      <c r="R124" s="29" t="s">
        <v>88</v>
      </c>
      <c r="S124" s="39">
        <f>IF(Suggested="Yes",'Price List'!AA124,'Price List'!AG124)</f>
        <v>59.1</v>
      </c>
      <c r="T124" s="37" t="s">
        <v>43</v>
      </c>
      <c r="U124" s="5" t="str">
        <f>+Instructions!$B$3</f>
        <v>C</v>
      </c>
      <c r="V124" s="52"/>
      <c r="W124" s="56">
        <f>+Instructions!$C$22</f>
        <v>0</v>
      </c>
      <c r="X124" s="17">
        <f>ROUND($AA124*(1-W124)+0.004999,2)</f>
        <v>59.1</v>
      </c>
      <c r="Y124" s="52"/>
      <c r="Z124" s="6" t="s">
        <v>248</v>
      </c>
      <c r="AA124" s="39">
        <v>59.1</v>
      </c>
      <c r="AB124" s="60">
        <f>+W124</f>
        <v>0</v>
      </c>
      <c r="AC124" s="17">
        <f>+X124</f>
        <v>59.1</v>
      </c>
      <c r="AD124" s="12">
        <f>(AG124-AC124)/AG124</f>
        <v>0</v>
      </c>
      <c r="AE124" s="124"/>
      <c r="AF124" s="134">
        <v>4</v>
      </c>
      <c r="AG124" s="111">
        <f>SUM(AJ124:AL124)+AE124</f>
        <v>59.1</v>
      </c>
      <c r="AH124" s="52"/>
      <c r="AJ124" s="17">
        <f>ROUND(AC124/(1-VLOOKUP(AF124,Group,2,FALSE)),2)</f>
        <v>59.1</v>
      </c>
      <c r="AK124" s="17">
        <f>IF(VLOOKUP(AF124,Group,5,FALSE)="YES",VLOOKUP(ROUND(ROUND(AJ124,1)-AJ124,2),Round,2,FALSE)+VLOOKUP(AF124,Group,6,FALSE),0)</f>
        <v>0</v>
      </c>
      <c r="AL124" s="17">
        <f>IF(VLOOKUP(AF124,Group,7,FALSE)="",0,ROUND(AJ124-0.04999,1)-AJ124+AM124)</f>
        <v>0</v>
      </c>
      <c r="AM124" s="17" t="str">
        <f>IF(VLOOKUP(AF124,Group,7,FALSE)="","",VLOOKUP(AF124,Group,7,FALSE))</f>
        <v/>
      </c>
      <c r="AO124" s="102" t="s">
        <v>52</v>
      </c>
    </row>
    <row r="125" spans="2:41" s="3" customFormat="1" ht="3" customHeight="1" x14ac:dyDescent="0.2">
      <c r="P125" s="74"/>
      <c r="Q125" s="90"/>
      <c r="R125" s="6"/>
      <c r="S125" s="39"/>
      <c r="T125" s="6"/>
      <c r="U125" s="5"/>
      <c r="V125" s="52"/>
      <c r="W125" s="56"/>
      <c r="X125" s="15"/>
      <c r="Y125" s="52"/>
      <c r="Z125" s="39"/>
      <c r="AA125" s="39"/>
      <c r="AB125" s="55"/>
      <c r="AC125" s="17"/>
      <c r="AD125" s="15"/>
      <c r="AE125" s="65"/>
      <c r="AF125" s="127"/>
      <c r="AG125" s="39"/>
      <c r="AH125" s="52"/>
      <c r="AI125" s="17"/>
      <c r="AJ125" s="39"/>
      <c r="AK125" s="17"/>
      <c r="AL125" s="17"/>
      <c r="AO125" s="31"/>
    </row>
    <row r="126" spans="2:41" s="3" customFormat="1" ht="9.75" customHeight="1" x14ac:dyDescent="0.2">
      <c r="D126" s="40" t="s">
        <v>207</v>
      </c>
      <c r="E126" s="176" t="s">
        <v>153</v>
      </c>
      <c r="F126" s="74"/>
      <c r="G126" s="30"/>
      <c r="H126" s="30"/>
      <c r="I126" s="30"/>
      <c r="J126" s="176"/>
      <c r="K126" s="30"/>
      <c r="L126" s="30"/>
      <c r="M126" s="30"/>
      <c r="N126" s="30"/>
      <c r="P126" s="74"/>
      <c r="Q126" s="90"/>
      <c r="R126" s="29"/>
      <c r="S126" s="39"/>
      <c r="T126" s="37"/>
      <c r="U126" s="5"/>
      <c r="V126" s="183"/>
      <c r="W126" s="56"/>
      <c r="X126" s="17"/>
      <c r="Y126" s="183"/>
      <c r="Z126" s="191"/>
      <c r="AA126" s="39"/>
      <c r="AB126" s="60"/>
      <c r="AC126" s="17"/>
      <c r="AD126" s="12"/>
      <c r="AE126" s="65"/>
      <c r="AG126" s="17"/>
      <c r="AH126" s="183"/>
      <c r="AJ126" s="6" t="s">
        <v>79</v>
      </c>
      <c r="AO126" s="31" t="s">
        <v>52</v>
      </c>
    </row>
    <row r="127" spans="2:41" s="3" customFormat="1" ht="9.75" customHeight="1" x14ac:dyDescent="0.2">
      <c r="D127" s="40"/>
      <c r="E127" s="176" t="s">
        <v>155</v>
      </c>
      <c r="F127" s="74"/>
      <c r="G127" s="30"/>
      <c r="H127" s="30"/>
      <c r="I127" s="30"/>
      <c r="J127" s="176"/>
      <c r="K127" s="30"/>
      <c r="L127" s="30"/>
      <c r="M127" s="30"/>
      <c r="N127" s="30"/>
      <c r="P127" s="74"/>
      <c r="Q127" s="90"/>
      <c r="R127" s="29"/>
      <c r="S127" s="39"/>
      <c r="T127" s="37"/>
      <c r="U127" s="5"/>
      <c r="V127" s="183"/>
      <c r="W127" s="56"/>
      <c r="X127" s="17"/>
      <c r="Y127" s="183"/>
      <c r="Z127" s="191"/>
      <c r="AA127" s="39"/>
      <c r="AB127" s="60"/>
      <c r="AC127" s="17"/>
      <c r="AD127" s="12"/>
      <c r="AE127" s="65"/>
      <c r="AG127" s="17"/>
      <c r="AH127" s="183"/>
      <c r="AJ127" s="6" t="s">
        <v>79</v>
      </c>
      <c r="AO127" s="31" t="s">
        <v>52</v>
      </c>
    </row>
    <row r="128" spans="2:41" s="3" customFormat="1" ht="3" customHeight="1" x14ac:dyDescent="0.2">
      <c r="P128" s="74"/>
      <c r="Q128" s="90"/>
      <c r="R128" s="6"/>
      <c r="S128" s="39"/>
      <c r="T128" s="6"/>
      <c r="U128" s="5"/>
      <c r="V128" s="52"/>
      <c r="W128" s="56"/>
      <c r="X128" s="15"/>
      <c r="Y128" s="52"/>
      <c r="Z128" s="39"/>
      <c r="AA128" s="39"/>
      <c r="AB128" s="55"/>
      <c r="AC128" s="17"/>
      <c r="AD128" s="15"/>
      <c r="AE128" s="65"/>
      <c r="AF128" s="127"/>
      <c r="AG128" s="39"/>
      <c r="AH128" s="52"/>
      <c r="AI128" s="17"/>
      <c r="AJ128" s="39"/>
      <c r="AK128" s="17"/>
      <c r="AL128" s="17"/>
      <c r="AO128" s="31"/>
    </row>
    <row r="129" spans="2:41" s="3" customFormat="1" ht="10.5" customHeight="1" x14ac:dyDescent="0.2">
      <c r="D129" s="73" t="s">
        <v>107</v>
      </c>
      <c r="E129" s="154"/>
      <c r="L129" s="3" t="s">
        <v>79</v>
      </c>
      <c r="P129" s="30"/>
      <c r="Q129" s="30"/>
      <c r="R129" s="177" t="s">
        <v>86</v>
      </c>
      <c r="S129" s="178" t="s">
        <v>173</v>
      </c>
      <c r="T129" s="179"/>
      <c r="U129" s="5"/>
      <c r="V129" s="183"/>
      <c r="W129" s="69"/>
      <c r="X129" s="69"/>
      <c r="Y129" s="183"/>
      <c r="Z129" s="39"/>
      <c r="AA129" s="39"/>
      <c r="AB129" s="55"/>
      <c r="AC129" s="17"/>
      <c r="AD129" s="15"/>
      <c r="AE129" s="65"/>
      <c r="AF129" s="127"/>
      <c r="AG129" s="17"/>
      <c r="AH129" s="183"/>
      <c r="AJ129" s="17"/>
      <c r="AK129" s="17"/>
      <c r="AL129" s="17"/>
      <c r="AM129" s="17"/>
      <c r="AO129" s="31" t="s">
        <v>52</v>
      </c>
    </row>
    <row r="130" spans="2:41" s="3" customFormat="1" ht="3" customHeight="1" x14ac:dyDescent="0.2">
      <c r="P130" s="74"/>
      <c r="Q130" s="90"/>
      <c r="R130" s="6"/>
      <c r="S130" s="39"/>
      <c r="T130" s="6"/>
      <c r="U130" s="5"/>
      <c r="V130" s="52"/>
      <c r="W130" s="56"/>
      <c r="X130" s="15"/>
      <c r="Y130" s="52"/>
      <c r="Z130" s="39"/>
      <c r="AA130" s="39"/>
      <c r="AB130" s="55"/>
      <c r="AC130" s="17"/>
      <c r="AD130" s="15"/>
      <c r="AE130" s="65"/>
      <c r="AF130" s="127"/>
      <c r="AG130" s="39"/>
      <c r="AH130" s="52"/>
      <c r="AI130" s="17"/>
      <c r="AJ130" s="39"/>
      <c r="AK130" s="17"/>
      <c r="AL130" s="17"/>
      <c r="AO130" s="31" t="s">
        <v>52</v>
      </c>
    </row>
    <row r="131" spans="2:41" s="3" customFormat="1" ht="9.9499999999999993" customHeight="1" x14ac:dyDescent="0.2">
      <c r="C131" s="35"/>
      <c r="D131" s="40" t="s">
        <v>91</v>
      </c>
      <c r="E131" s="182" t="s">
        <v>93</v>
      </c>
      <c r="F131" s="182"/>
      <c r="H131" s="182"/>
      <c r="I131" s="39"/>
      <c r="J131" s="39"/>
      <c r="K131" s="182"/>
      <c r="M131" s="182"/>
      <c r="N131" s="182"/>
      <c r="O131" s="182"/>
      <c r="Q131" s="30"/>
      <c r="R131" s="30"/>
      <c r="S131" s="30"/>
      <c r="T131" s="39"/>
      <c r="U131" s="30"/>
      <c r="V131" s="183"/>
      <c r="W131" s="69"/>
      <c r="X131" s="69"/>
      <c r="Y131" s="183"/>
      <c r="Z131" s="39"/>
      <c r="AA131" s="39"/>
      <c r="AB131" s="55"/>
      <c r="AC131" s="17"/>
      <c r="AD131" s="15"/>
      <c r="AE131" s="65"/>
      <c r="AF131" s="127"/>
      <c r="AG131" s="17"/>
      <c r="AH131" s="183"/>
      <c r="AJ131" s="17"/>
      <c r="AK131" s="17"/>
      <c r="AL131" s="17"/>
      <c r="AM131" s="17"/>
      <c r="AO131" s="31"/>
    </row>
    <row r="132" spans="2:41" s="3" customFormat="1" ht="3" customHeight="1" x14ac:dyDescent="0.2">
      <c r="P132" s="74"/>
      <c r="Q132" s="90"/>
      <c r="R132" s="6"/>
      <c r="S132" s="39"/>
      <c r="T132" s="6"/>
      <c r="U132" s="5"/>
      <c r="V132" s="52"/>
      <c r="W132" s="56"/>
      <c r="X132" s="15"/>
      <c r="Y132" s="52"/>
      <c r="Z132" s="39"/>
      <c r="AA132" s="39"/>
      <c r="AB132" s="55"/>
      <c r="AC132" s="17"/>
      <c r="AD132" s="15"/>
      <c r="AE132" s="65"/>
      <c r="AF132" s="127"/>
      <c r="AG132" s="39"/>
      <c r="AH132" s="52"/>
      <c r="AI132" s="17"/>
      <c r="AJ132" s="39"/>
      <c r="AK132" s="17"/>
      <c r="AL132" s="17"/>
      <c r="AO132" s="31" t="s">
        <v>52</v>
      </c>
    </row>
    <row r="133" spans="2:41" s="3" customFormat="1" ht="9.9499999999999993" customHeight="1" x14ac:dyDescent="0.2">
      <c r="B133" s="115" t="s">
        <v>105</v>
      </c>
      <c r="D133" s="40"/>
      <c r="E133" s="74" t="s">
        <v>145</v>
      </c>
      <c r="F133" s="74"/>
      <c r="G133" s="30" t="s">
        <v>146</v>
      </c>
      <c r="H133" s="30"/>
      <c r="I133" s="30"/>
      <c r="J133" s="184" t="s">
        <v>147</v>
      </c>
      <c r="K133" s="30"/>
      <c r="L133" s="30"/>
      <c r="M133" s="30"/>
      <c r="N133" s="30"/>
      <c r="P133" s="74"/>
      <c r="Q133" s="90" t="s">
        <v>12</v>
      </c>
      <c r="R133" s="29"/>
      <c r="S133" s="39">
        <f>IF(Suggested="Yes",AA133,AG133)</f>
        <v>455.9</v>
      </c>
      <c r="T133" s="37" t="s">
        <v>43</v>
      </c>
      <c r="U133" s="5" t="str">
        <f>+Instructions!$B$3</f>
        <v>C</v>
      </c>
      <c r="V133" s="52"/>
      <c r="W133" s="56">
        <f>+Instructions!$C$22</f>
        <v>0</v>
      </c>
      <c r="X133" s="17">
        <f t="shared" ref="X133:X134" si="144">ROUND($AA133*(1-W133)+0.004999,2)</f>
        <v>455.9</v>
      </c>
      <c r="Y133" s="52"/>
      <c r="Z133" s="6" t="s">
        <v>248</v>
      </c>
      <c r="AA133" s="39">
        <v>455.9</v>
      </c>
      <c r="AB133" s="60">
        <f t="shared" ref="AB133:AB134" si="145">+W133</f>
        <v>0</v>
      </c>
      <c r="AC133" s="17">
        <f t="shared" ref="AC133:AC134" si="146">+X133</f>
        <v>455.9</v>
      </c>
      <c r="AD133" s="12">
        <f t="shared" ref="AD133:AD134" si="147">(AG133-AC133)/AG133</f>
        <v>0</v>
      </c>
      <c r="AE133" s="124"/>
      <c r="AF133" s="132">
        <v>3</v>
      </c>
      <c r="AG133" s="53">
        <f t="shared" ref="AG133:AG134" si="148">SUM(AJ133:AL133)+AE133</f>
        <v>455.9</v>
      </c>
      <c r="AH133" s="52"/>
      <c r="AJ133" s="17">
        <f t="shared" ref="AJ133:AJ134" si="149">ROUND(AC133/(1-VLOOKUP(AF133,Group,2,FALSE)),2)</f>
        <v>455.9</v>
      </c>
      <c r="AK133" s="17">
        <f t="shared" ref="AK133:AK134" si="150">IF(VLOOKUP(AF133,Group,5,FALSE)="YES",VLOOKUP(ROUND(ROUND(AJ133,1)-AJ133,2),Round,2,FALSE)+VLOOKUP(AF133,Group,6,FALSE),0)</f>
        <v>0</v>
      </c>
      <c r="AL133" s="17">
        <f t="shared" ref="AL133:AL134" si="151">IF(VLOOKUP(AF133,Group,7,FALSE)="",0,ROUND(AJ133-0.04999,1)-AJ133+AM133)</f>
        <v>0</v>
      </c>
      <c r="AM133" s="17" t="str">
        <f t="shared" ref="AM133:AM134" si="152">IF(VLOOKUP(AF133,Group,7,FALSE)="","",VLOOKUP(AF133,Group,7,FALSE))</f>
        <v/>
      </c>
      <c r="AO133" s="102" t="s">
        <v>52</v>
      </c>
    </row>
    <row r="134" spans="2:41" s="3" customFormat="1" ht="9.9499999999999993" customHeight="1" x14ac:dyDescent="0.2">
      <c r="B134" s="115" t="s">
        <v>105</v>
      </c>
      <c r="D134" s="40"/>
      <c r="E134" s="74" t="s">
        <v>145</v>
      </c>
      <c r="F134" s="74"/>
      <c r="G134" s="30" t="s">
        <v>146</v>
      </c>
      <c r="H134" s="30"/>
      <c r="I134" s="30"/>
      <c r="J134" s="184" t="s">
        <v>148</v>
      </c>
      <c r="K134" s="30"/>
      <c r="L134" s="30"/>
      <c r="M134" s="30"/>
      <c r="N134" s="30"/>
      <c r="P134" s="74"/>
      <c r="Q134" s="90" t="s">
        <v>12</v>
      </c>
      <c r="R134" s="29"/>
      <c r="S134" s="39">
        <f>IF(Suggested="Yes",AA134,AG134)</f>
        <v>592.85</v>
      </c>
      <c r="T134" s="37" t="s">
        <v>43</v>
      </c>
      <c r="U134" s="5" t="str">
        <f>+Instructions!$B$3</f>
        <v>C</v>
      </c>
      <c r="V134" s="52"/>
      <c r="W134" s="56">
        <f>+Instructions!$C$22</f>
        <v>0</v>
      </c>
      <c r="X134" s="17">
        <f t="shared" si="144"/>
        <v>592.85</v>
      </c>
      <c r="Y134" s="52"/>
      <c r="Z134" s="6" t="s">
        <v>248</v>
      </c>
      <c r="AA134" s="39">
        <v>592.85</v>
      </c>
      <c r="AB134" s="60">
        <f t="shared" si="145"/>
        <v>0</v>
      </c>
      <c r="AC134" s="17">
        <f t="shared" si="146"/>
        <v>592.85</v>
      </c>
      <c r="AD134" s="12">
        <f t="shared" si="147"/>
        <v>0</v>
      </c>
      <c r="AE134" s="124"/>
      <c r="AF134" s="132">
        <v>3</v>
      </c>
      <c r="AG134" s="53">
        <f t="shared" si="148"/>
        <v>592.85</v>
      </c>
      <c r="AH134" s="52"/>
      <c r="AJ134" s="17">
        <f t="shared" si="149"/>
        <v>592.85</v>
      </c>
      <c r="AK134" s="17">
        <f t="shared" si="150"/>
        <v>0</v>
      </c>
      <c r="AL134" s="17">
        <f t="shared" si="151"/>
        <v>0</v>
      </c>
      <c r="AM134" s="17" t="str">
        <f t="shared" si="152"/>
        <v/>
      </c>
      <c r="AO134" s="102" t="s">
        <v>52</v>
      </c>
    </row>
    <row r="135" spans="2:41" s="3" customFormat="1" ht="3" customHeight="1" x14ac:dyDescent="0.2">
      <c r="P135" s="74"/>
      <c r="Q135" s="90"/>
      <c r="R135" s="6"/>
      <c r="S135" s="39"/>
      <c r="T135" s="6"/>
      <c r="U135" s="5"/>
      <c r="V135" s="183"/>
      <c r="W135" s="56"/>
      <c r="X135" s="15"/>
      <c r="Y135" s="183"/>
      <c r="Z135" s="39"/>
      <c r="AA135" s="39"/>
      <c r="AB135" s="55"/>
      <c r="AC135" s="17"/>
      <c r="AD135" s="15"/>
      <c r="AE135" s="65"/>
      <c r="AF135" s="127"/>
      <c r="AG135" s="39"/>
      <c r="AH135" s="183"/>
      <c r="AI135" s="17"/>
      <c r="AJ135" s="39"/>
      <c r="AK135" s="17"/>
      <c r="AL135" s="17"/>
      <c r="AO135" s="31" t="s">
        <v>52</v>
      </c>
    </row>
    <row r="136" spans="2:41" s="3" customFormat="1" ht="9.9499999999999993" customHeight="1" x14ac:dyDescent="0.2">
      <c r="C136" s="35"/>
      <c r="D136" s="40" t="s">
        <v>91</v>
      </c>
      <c r="E136" s="182" t="s">
        <v>94</v>
      </c>
      <c r="F136" s="182"/>
      <c r="H136" s="182"/>
      <c r="I136" s="182"/>
      <c r="J136" s="182"/>
      <c r="L136" s="182"/>
      <c r="M136" s="182"/>
      <c r="N136" s="182"/>
      <c r="P136" s="30"/>
      <c r="Q136" s="30"/>
      <c r="R136" s="30"/>
      <c r="S136" s="39"/>
      <c r="T136" s="30"/>
      <c r="U136" s="5"/>
      <c r="V136" s="183"/>
      <c r="W136" s="69"/>
      <c r="X136" s="69"/>
      <c r="Y136" s="183"/>
      <c r="Z136" s="39"/>
      <c r="AA136" s="39"/>
      <c r="AB136" s="55"/>
      <c r="AC136" s="17"/>
      <c r="AD136" s="15"/>
      <c r="AE136" s="65"/>
      <c r="AF136" s="127"/>
      <c r="AG136" s="17"/>
      <c r="AH136" s="183"/>
      <c r="AJ136" s="17"/>
      <c r="AK136" s="17"/>
      <c r="AL136" s="17"/>
      <c r="AM136" s="17"/>
      <c r="AO136" s="31"/>
    </row>
    <row r="137" spans="2:41" s="3" customFormat="1" ht="3" customHeight="1" x14ac:dyDescent="0.2">
      <c r="P137" s="74"/>
      <c r="Q137" s="90"/>
      <c r="R137" s="6"/>
      <c r="S137" s="39"/>
      <c r="T137" s="6"/>
      <c r="U137" s="5"/>
      <c r="V137" s="52"/>
      <c r="W137" s="56"/>
      <c r="X137" s="15"/>
      <c r="Y137" s="52"/>
      <c r="Z137" s="39"/>
      <c r="AA137" s="39"/>
      <c r="AB137" s="55"/>
      <c r="AC137" s="17"/>
      <c r="AD137" s="15"/>
      <c r="AE137" s="65"/>
      <c r="AF137" s="127"/>
      <c r="AG137" s="39"/>
      <c r="AH137" s="52"/>
      <c r="AI137" s="17"/>
      <c r="AJ137" s="39"/>
      <c r="AK137" s="17"/>
      <c r="AL137" s="17"/>
      <c r="AO137" s="31" t="s">
        <v>52</v>
      </c>
    </row>
    <row r="138" spans="2:41" s="3" customFormat="1" ht="9.9499999999999993" customHeight="1" x14ac:dyDescent="0.2">
      <c r="B138" s="115" t="s">
        <v>105</v>
      </c>
      <c r="D138" s="40"/>
      <c r="E138" s="74" t="s">
        <v>145</v>
      </c>
      <c r="F138" s="74"/>
      <c r="G138" s="30" t="s">
        <v>146</v>
      </c>
      <c r="H138" s="30"/>
      <c r="I138" s="30"/>
      <c r="J138" s="184" t="s">
        <v>147</v>
      </c>
      <c r="K138" s="30"/>
      <c r="L138" s="30"/>
      <c r="M138" s="30"/>
      <c r="N138" s="30"/>
      <c r="P138" s="74"/>
      <c r="Q138" s="90" t="s">
        <v>12</v>
      </c>
      <c r="R138" s="29"/>
      <c r="S138" s="39">
        <f>IF(Suggested="Yes",AA138,AG138)</f>
        <v>472.9</v>
      </c>
      <c r="T138" s="37" t="s">
        <v>43</v>
      </c>
      <c r="U138" s="5" t="str">
        <f>+Instructions!$B$3</f>
        <v>C</v>
      </c>
      <c r="V138" s="52"/>
      <c r="W138" s="56">
        <f>+Instructions!$C$22</f>
        <v>0</v>
      </c>
      <c r="X138" s="17">
        <f t="shared" ref="X138:X139" si="153">ROUND($AA138*(1-W138)+0.004999,2)</f>
        <v>472.9</v>
      </c>
      <c r="Y138" s="52"/>
      <c r="Z138" s="6" t="s">
        <v>248</v>
      </c>
      <c r="AA138" s="39">
        <v>472.9</v>
      </c>
      <c r="AB138" s="60">
        <f t="shared" ref="AB138:AB139" si="154">+W138</f>
        <v>0</v>
      </c>
      <c r="AC138" s="17">
        <f t="shared" ref="AC138:AC139" si="155">+X138</f>
        <v>472.9</v>
      </c>
      <c r="AD138" s="12">
        <f t="shared" ref="AD138:AD139" si="156">(AG138-AC138)/AG138</f>
        <v>0</v>
      </c>
      <c r="AE138" s="124"/>
      <c r="AF138" s="132">
        <v>3</v>
      </c>
      <c r="AG138" s="53">
        <f t="shared" ref="AG138:AG139" si="157">SUM(AJ138:AL138)+AE138</f>
        <v>472.9</v>
      </c>
      <c r="AH138" s="52"/>
      <c r="AJ138" s="17">
        <f t="shared" ref="AJ138:AJ139" si="158">ROUND(AC138/(1-VLOOKUP(AF138,Group,2,FALSE)),2)</f>
        <v>472.9</v>
      </c>
      <c r="AK138" s="17">
        <f t="shared" ref="AK138:AK139" si="159">IF(VLOOKUP(AF138,Group,5,FALSE)="YES",VLOOKUP(ROUND(ROUND(AJ138,1)-AJ138,2),Round,2,FALSE)+VLOOKUP(AF138,Group,6,FALSE),0)</f>
        <v>0</v>
      </c>
      <c r="AL138" s="17">
        <f t="shared" ref="AL138:AL139" si="160">IF(VLOOKUP(AF138,Group,7,FALSE)="",0,ROUND(AJ138-0.04999,1)-AJ138+AM138)</f>
        <v>0</v>
      </c>
      <c r="AM138" s="17" t="str">
        <f t="shared" ref="AM138:AM139" si="161">IF(VLOOKUP(AF138,Group,7,FALSE)="","",VLOOKUP(AF138,Group,7,FALSE))</f>
        <v/>
      </c>
      <c r="AO138" s="102" t="s">
        <v>52</v>
      </c>
    </row>
    <row r="139" spans="2:41" s="3" customFormat="1" ht="9.9499999999999993" customHeight="1" x14ac:dyDescent="0.2">
      <c r="B139" s="115" t="s">
        <v>105</v>
      </c>
      <c r="D139" s="40"/>
      <c r="E139" s="74" t="s">
        <v>145</v>
      </c>
      <c r="F139" s="74"/>
      <c r="G139" s="30" t="s">
        <v>146</v>
      </c>
      <c r="H139" s="30"/>
      <c r="I139" s="30"/>
      <c r="J139" s="184" t="s">
        <v>148</v>
      </c>
      <c r="K139" s="30"/>
      <c r="L139" s="30"/>
      <c r="M139" s="30"/>
      <c r="N139" s="30"/>
      <c r="P139" s="74"/>
      <c r="Q139" s="90" t="s">
        <v>12</v>
      </c>
      <c r="R139" s="29"/>
      <c r="S139" s="39">
        <f>IF(Suggested="Yes",AA139,AG139)</f>
        <v>609.9</v>
      </c>
      <c r="T139" s="37" t="s">
        <v>43</v>
      </c>
      <c r="U139" s="5" t="str">
        <f>+Instructions!$B$3</f>
        <v>C</v>
      </c>
      <c r="V139" s="52"/>
      <c r="W139" s="56">
        <f>+Instructions!$C$22</f>
        <v>0</v>
      </c>
      <c r="X139" s="17">
        <f t="shared" si="153"/>
        <v>609.9</v>
      </c>
      <c r="Y139" s="52"/>
      <c r="Z139" s="6" t="s">
        <v>248</v>
      </c>
      <c r="AA139" s="39">
        <v>609.9</v>
      </c>
      <c r="AB139" s="60">
        <f t="shared" si="154"/>
        <v>0</v>
      </c>
      <c r="AC139" s="17">
        <f t="shared" si="155"/>
        <v>609.9</v>
      </c>
      <c r="AD139" s="12">
        <f t="shared" si="156"/>
        <v>0</v>
      </c>
      <c r="AE139" s="124"/>
      <c r="AF139" s="132">
        <v>3</v>
      </c>
      <c r="AG139" s="53">
        <f t="shared" si="157"/>
        <v>609.9</v>
      </c>
      <c r="AH139" s="52"/>
      <c r="AJ139" s="17">
        <f t="shared" si="158"/>
        <v>609.9</v>
      </c>
      <c r="AK139" s="17">
        <f t="shared" si="159"/>
        <v>0</v>
      </c>
      <c r="AL139" s="17">
        <f t="shared" si="160"/>
        <v>0</v>
      </c>
      <c r="AM139" s="17" t="str">
        <f t="shared" si="161"/>
        <v/>
      </c>
      <c r="AO139" s="102" t="s">
        <v>52</v>
      </c>
    </row>
    <row r="140" spans="2:41" s="3" customFormat="1" ht="3.95" customHeight="1" x14ac:dyDescent="0.2">
      <c r="P140" s="74"/>
      <c r="Q140" s="90"/>
      <c r="R140" s="6"/>
      <c r="S140" s="39"/>
      <c r="T140" s="6"/>
      <c r="U140" s="5"/>
      <c r="V140" s="52"/>
      <c r="W140" s="56"/>
      <c r="X140" s="15"/>
      <c r="Y140" s="52"/>
      <c r="Z140" s="39"/>
      <c r="AA140" s="39"/>
      <c r="AB140" s="55"/>
      <c r="AC140" s="17"/>
      <c r="AD140" s="15"/>
      <c r="AE140" s="65"/>
      <c r="AF140" s="127"/>
      <c r="AG140" s="39"/>
      <c r="AH140" s="52"/>
      <c r="AJ140" s="17"/>
      <c r="AK140" s="17"/>
      <c r="AL140" s="17"/>
      <c r="AM140" s="17"/>
      <c r="AO140" s="31" t="s">
        <v>52</v>
      </c>
    </row>
    <row r="141" spans="2:41" s="3" customFormat="1" ht="10.5" customHeight="1" x14ac:dyDescent="0.2">
      <c r="C141" s="73" t="s">
        <v>157</v>
      </c>
      <c r="D141" s="154"/>
      <c r="E141" s="154"/>
      <c r="U141" s="5"/>
      <c r="V141" s="52"/>
      <c r="W141" s="69"/>
      <c r="X141" s="69"/>
      <c r="Y141" s="52"/>
      <c r="Z141" s="39"/>
      <c r="AA141" s="39"/>
      <c r="AB141" s="55"/>
      <c r="AC141" s="17"/>
      <c r="AD141" s="15"/>
      <c r="AE141" s="65"/>
      <c r="AF141" s="127"/>
      <c r="AG141" s="17"/>
      <c r="AH141" s="52"/>
      <c r="AJ141" s="17"/>
      <c r="AK141" s="17"/>
      <c r="AL141" s="17"/>
      <c r="AM141" s="17"/>
      <c r="AO141" s="31" t="s">
        <v>52</v>
      </c>
    </row>
    <row r="142" spans="2:41" s="3" customFormat="1" ht="3.95" customHeight="1" x14ac:dyDescent="0.2">
      <c r="P142" s="74"/>
      <c r="Q142" s="90"/>
      <c r="R142" s="6"/>
      <c r="S142" s="39"/>
      <c r="T142" s="6"/>
      <c r="U142" s="5"/>
      <c r="V142" s="183"/>
      <c r="W142" s="56"/>
      <c r="X142" s="15"/>
      <c r="Y142" s="183"/>
      <c r="Z142" s="39"/>
      <c r="AA142" s="39"/>
      <c r="AB142" s="55"/>
      <c r="AC142" s="17"/>
      <c r="AD142" s="15"/>
      <c r="AE142" s="65"/>
      <c r="AF142" s="127"/>
      <c r="AG142" s="39"/>
      <c r="AH142" s="183"/>
      <c r="AI142" s="17"/>
      <c r="AJ142" s="39"/>
      <c r="AK142" s="17"/>
      <c r="AL142" s="17"/>
      <c r="AO142" s="31" t="s">
        <v>52</v>
      </c>
    </row>
    <row r="143" spans="2:41" s="3" customFormat="1" ht="10.5" customHeight="1" x14ac:dyDescent="0.2">
      <c r="D143" s="73" t="s">
        <v>175</v>
      </c>
      <c r="E143" s="154"/>
      <c r="P143" s="4"/>
      <c r="Q143" s="6"/>
      <c r="R143" s="177" t="s">
        <v>86</v>
      </c>
      <c r="S143" s="178" t="s">
        <v>174</v>
      </c>
      <c r="T143" s="179"/>
      <c r="U143" s="5"/>
      <c r="V143" s="183"/>
      <c r="W143" s="69"/>
      <c r="X143" s="69"/>
      <c r="Y143" s="183"/>
      <c r="Z143" s="39"/>
      <c r="AA143" s="39"/>
      <c r="AB143" s="55"/>
      <c r="AC143" s="17"/>
      <c r="AD143" s="15"/>
      <c r="AE143" s="65"/>
      <c r="AF143" s="127"/>
      <c r="AG143" s="17"/>
      <c r="AH143" s="183"/>
      <c r="AJ143" s="17"/>
      <c r="AK143" s="17"/>
      <c r="AL143" s="17"/>
      <c r="AM143" s="17"/>
      <c r="AO143" s="31" t="s">
        <v>52</v>
      </c>
    </row>
    <row r="144" spans="2:41" s="3" customFormat="1" ht="3" customHeight="1" x14ac:dyDescent="0.2">
      <c r="P144" s="74"/>
      <c r="Q144" s="90"/>
      <c r="R144" s="6"/>
      <c r="S144" s="39"/>
      <c r="T144" s="6"/>
      <c r="U144" s="5"/>
      <c r="V144" s="52"/>
      <c r="W144" s="56"/>
      <c r="X144" s="15"/>
      <c r="Y144" s="52"/>
      <c r="Z144" s="39"/>
      <c r="AA144" s="39"/>
      <c r="AB144" s="55"/>
      <c r="AC144" s="17"/>
      <c r="AD144" s="15"/>
      <c r="AE144" s="65"/>
      <c r="AF144" s="127"/>
      <c r="AG144" s="39"/>
      <c r="AH144" s="52"/>
      <c r="AI144" s="17"/>
      <c r="AJ144" s="39"/>
      <c r="AK144" s="17"/>
      <c r="AL144" s="17"/>
      <c r="AO144" s="31" t="s">
        <v>52</v>
      </c>
    </row>
    <row r="145" spans="2:41" s="3" customFormat="1" ht="9.9499999999999993" customHeight="1" x14ac:dyDescent="0.2">
      <c r="C145" s="35"/>
      <c r="D145" s="40" t="s">
        <v>91</v>
      </c>
      <c r="E145" s="182" t="s">
        <v>194</v>
      </c>
      <c r="F145" s="182"/>
      <c r="H145" s="182"/>
      <c r="I145" s="182"/>
      <c r="J145" s="182"/>
      <c r="L145" s="182"/>
      <c r="M145" s="182"/>
      <c r="N145" s="182"/>
      <c r="P145" s="30"/>
      <c r="Q145" s="30"/>
      <c r="R145" s="30"/>
      <c r="S145" s="39"/>
      <c r="T145" s="30"/>
      <c r="U145" s="5"/>
      <c r="V145" s="183"/>
      <c r="W145" s="69"/>
      <c r="X145" s="69"/>
      <c r="Y145" s="183"/>
      <c r="Z145" s="39"/>
      <c r="AA145" s="39"/>
      <c r="AB145" s="55"/>
      <c r="AC145" s="17"/>
      <c r="AD145" s="15"/>
      <c r="AE145" s="65"/>
      <c r="AF145" s="127"/>
      <c r="AG145" s="17"/>
      <c r="AH145" s="183"/>
      <c r="AJ145" s="17"/>
      <c r="AK145" s="17"/>
      <c r="AL145" s="17"/>
      <c r="AM145" s="17"/>
      <c r="AO145" s="31"/>
    </row>
    <row r="146" spans="2:41" s="3" customFormat="1" ht="1.5" customHeight="1" x14ac:dyDescent="0.2">
      <c r="P146" s="74"/>
      <c r="Q146" s="90"/>
      <c r="R146" s="6"/>
      <c r="S146" s="39"/>
      <c r="T146" s="6"/>
      <c r="U146" s="5"/>
      <c r="V146" s="183"/>
      <c r="W146" s="56"/>
      <c r="X146" s="15"/>
      <c r="Y146" s="183"/>
      <c r="Z146" s="39"/>
      <c r="AA146" s="39"/>
      <c r="AB146" s="55"/>
      <c r="AC146" s="17"/>
      <c r="AD146" s="15"/>
      <c r="AE146" s="65"/>
      <c r="AF146" s="127"/>
      <c r="AG146" s="39"/>
      <c r="AH146" s="183"/>
      <c r="AI146" s="17"/>
      <c r="AJ146" s="39"/>
      <c r="AK146" s="17"/>
      <c r="AL146" s="17"/>
      <c r="AO146" s="31" t="s">
        <v>52</v>
      </c>
    </row>
    <row r="147" spans="2:41" s="3" customFormat="1" ht="9.9499999999999993" customHeight="1" x14ac:dyDescent="0.2">
      <c r="B147" s="115" t="s">
        <v>105</v>
      </c>
      <c r="D147" s="40"/>
      <c r="E147" s="201" t="s">
        <v>199</v>
      </c>
      <c r="F147" s="74"/>
      <c r="G147" s="30" t="s">
        <v>196</v>
      </c>
      <c r="H147" s="30"/>
      <c r="I147" s="30"/>
      <c r="J147" s="30"/>
      <c r="K147" s="30"/>
      <c r="L147" s="184"/>
      <c r="M147" s="184"/>
      <c r="N147" s="30"/>
      <c r="P147" s="74"/>
      <c r="Q147" s="90"/>
      <c r="R147" s="29"/>
      <c r="S147" s="39">
        <f>IF(Suggested="Yes",AA147,AG147)</f>
        <v>182.5</v>
      </c>
      <c r="T147" s="37" t="s">
        <v>43</v>
      </c>
      <c r="U147" s="5" t="str">
        <f>+Instructions!$B$3</f>
        <v>C</v>
      </c>
      <c r="V147" s="52"/>
      <c r="W147" s="56">
        <f>+Instructions!$C$22</f>
        <v>0</v>
      </c>
      <c r="X147" s="17">
        <f t="shared" ref="X147" si="162">ROUND($AA147*(1-W147)+0.004999,2)</f>
        <v>182.5</v>
      </c>
      <c r="Y147" s="52"/>
      <c r="Z147" s="6" t="s">
        <v>248</v>
      </c>
      <c r="AA147" s="39">
        <v>182.5</v>
      </c>
      <c r="AB147" s="60">
        <f t="shared" ref="AB147" si="163">+W147</f>
        <v>0</v>
      </c>
      <c r="AC147" s="17">
        <f t="shared" ref="AC147" si="164">+X147</f>
        <v>182.5</v>
      </c>
      <c r="AD147" s="12">
        <f t="shared" ref="AD147" si="165">(AG147-AC147)/AG147</f>
        <v>0</v>
      </c>
      <c r="AE147" s="124"/>
      <c r="AF147" s="132">
        <v>3</v>
      </c>
      <c r="AG147" s="53">
        <f t="shared" ref="AG147" si="166">SUM(AJ147:AL147)+AE147</f>
        <v>182.5</v>
      </c>
      <c r="AH147" s="52"/>
      <c r="AJ147" s="17">
        <f t="shared" ref="AJ147" si="167">ROUND(AC147/(1-VLOOKUP(AF147,Group,2,FALSE)),2)</f>
        <v>182.5</v>
      </c>
      <c r="AK147" s="17">
        <f t="shared" ref="AK147" si="168">IF(VLOOKUP(AF147,Group,5,FALSE)="YES",VLOOKUP(ROUND(ROUND(AJ147,1)-AJ147,2),Round,2,FALSE)+VLOOKUP(AF147,Group,6,FALSE),0)</f>
        <v>0</v>
      </c>
      <c r="AL147" s="17">
        <f t="shared" ref="AL147" si="169">IF(VLOOKUP(AF147,Group,7,FALSE)="",0,ROUND(AJ147-0.04999,1)-AJ147+AM147)</f>
        <v>0</v>
      </c>
      <c r="AM147" s="17" t="str">
        <f t="shared" ref="AM147" si="170">IF(VLOOKUP(AF147,Group,7,FALSE)="","",VLOOKUP(AF147,Group,7,FALSE))</f>
        <v/>
      </c>
      <c r="AO147" s="102" t="s">
        <v>52</v>
      </c>
    </row>
    <row r="148" spans="2:41" s="3" customFormat="1" ht="1.5" customHeight="1" x14ac:dyDescent="0.2">
      <c r="P148" s="74"/>
      <c r="Q148" s="90"/>
      <c r="R148" s="6"/>
      <c r="S148" s="39"/>
      <c r="T148" s="6"/>
      <c r="U148" s="5"/>
      <c r="V148" s="183"/>
      <c r="W148" s="56"/>
      <c r="X148" s="15"/>
      <c r="Y148" s="183"/>
      <c r="Z148" s="39"/>
      <c r="AA148" s="39"/>
      <c r="AB148" s="55"/>
      <c r="AC148" s="17"/>
      <c r="AD148" s="15"/>
      <c r="AE148" s="65"/>
      <c r="AF148" s="127"/>
      <c r="AG148" s="39"/>
      <c r="AH148" s="183"/>
      <c r="AI148" s="17"/>
      <c r="AJ148" s="39"/>
      <c r="AK148" s="17"/>
      <c r="AL148" s="17"/>
      <c r="AO148" s="31" t="s">
        <v>52</v>
      </c>
    </row>
    <row r="149" spans="2:41" s="3" customFormat="1" ht="9.9499999999999993" customHeight="1" x14ac:dyDescent="0.2">
      <c r="B149" s="115" t="s">
        <v>105</v>
      </c>
      <c r="D149" s="40"/>
      <c r="E149" s="201" t="s">
        <v>200</v>
      </c>
      <c r="F149" s="74"/>
      <c r="G149" s="30" t="s">
        <v>197</v>
      </c>
      <c r="H149" s="30"/>
      <c r="I149" s="30"/>
      <c r="J149" s="30"/>
      <c r="K149" s="30"/>
      <c r="L149" s="30"/>
      <c r="M149" s="30"/>
      <c r="N149" s="30"/>
      <c r="P149" s="74"/>
      <c r="Q149" s="90"/>
      <c r="R149" s="29"/>
      <c r="S149" s="39">
        <f>IF(Suggested="Yes",AA149,AG149)</f>
        <v>397.5</v>
      </c>
      <c r="T149" s="37" t="s">
        <v>43</v>
      </c>
      <c r="U149" s="5" t="str">
        <f>+Instructions!$B$3</f>
        <v>C</v>
      </c>
      <c r="V149" s="52"/>
      <c r="W149" s="56">
        <f>+Instructions!$C$22</f>
        <v>0</v>
      </c>
      <c r="X149" s="17">
        <f t="shared" ref="X149" si="171">ROUND($AA149*(1-W149)+0.004999,2)</f>
        <v>397.5</v>
      </c>
      <c r="Y149" s="52"/>
      <c r="Z149" s="6" t="s">
        <v>247</v>
      </c>
      <c r="AA149" s="39">
        <v>397.5</v>
      </c>
      <c r="AB149" s="60">
        <f t="shared" ref="AB149" si="172">+W149</f>
        <v>0</v>
      </c>
      <c r="AC149" s="17">
        <f t="shared" ref="AC149" si="173">+X149</f>
        <v>397.5</v>
      </c>
      <c r="AD149" s="12">
        <f t="shared" ref="AD149" si="174">(AG149-AC149)/AG149</f>
        <v>0</v>
      </c>
      <c r="AE149" s="124"/>
      <c r="AF149" s="132">
        <v>3</v>
      </c>
      <c r="AG149" s="53">
        <f t="shared" ref="AG149" si="175">SUM(AJ149:AL149)+AE149</f>
        <v>397.5</v>
      </c>
      <c r="AH149" s="52"/>
      <c r="AJ149" s="17">
        <f t="shared" ref="AJ149" si="176">ROUND(AC149/(1-VLOOKUP(AF149,Group,2,FALSE)),2)</f>
        <v>397.5</v>
      </c>
      <c r="AK149" s="17">
        <f t="shared" ref="AK149" si="177">IF(VLOOKUP(AF149,Group,5,FALSE)="YES",VLOOKUP(ROUND(ROUND(AJ149,1)-AJ149,2),Round,2,FALSE)+VLOOKUP(AF149,Group,6,FALSE),0)</f>
        <v>0</v>
      </c>
      <c r="AL149" s="17">
        <f t="shared" ref="AL149" si="178">IF(VLOOKUP(AF149,Group,7,FALSE)="",0,ROUND(AJ149-0.04999,1)-AJ149+AM149)</f>
        <v>0</v>
      </c>
      <c r="AM149" s="17" t="str">
        <f t="shared" ref="AM149" si="179">IF(VLOOKUP(AF149,Group,7,FALSE)="","",VLOOKUP(AF149,Group,7,FALSE))</f>
        <v/>
      </c>
      <c r="AO149" s="102" t="s">
        <v>52</v>
      </c>
    </row>
    <row r="150" spans="2:41" s="3" customFormat="1" ht="1.5" customHeight="1" x14ac:dyDescent="0.2">
      <c r="P150" s="74"/>
      <c r="Q150" s="90"/>
      <c r="R150" s="6"/>
      <c r="S150" s="39"/>
      <c r="T150" s="6"/>
      <c r="U150" s="5"/>
      <c r="V150" s="183"/>
      <c r="W150" s="56"/>
      <c r="X150" s="15"/>
      <c r="Y150" s="183"/>
      <c r="Z150" s="39"/>
      <c r="AA150" s="39"/>
      <c r="AB150" s="55"/>
      <c r="AC150" s="17"/>
      <c r="AD150" s="15"/>
      <c r="AE150" s="65"/>
      <c r="AF150" s="127"/>
      <c r="AG150" s="39"/>
      <c r="AH150" s="183"/>
      <c r="AI150" s="17"/>
      <c r="AJ150" s="39"/>
      <c r="AK150" s="17"/>
      <c r="AL150" s="17"/>
      <c r="AO150" s="31" t="s">
        <v>52</v>
      </c>
    </row>
    <row r="151" spans="2:41" s="3" customFormat="1" ht="9.9499999999999993" customHeight="1" x14ac:dyDescent="0.2">
      <c r="B151" s="115" t="s">
        <v>105</v>
      </c>
      <c r="D151" s="40"/>
      <c r="E151" s="74" t="s">
        <v>184</v>
      </c>
      <c r="F151" s="74"/>
      <c r="G151" s="30" t="s">
        <v>198</v>
      </c>
      <c r="H151" s="30"/>
      <c r="I151" s="30"/>
      <c r="J151" s="184"/>
      <c r="K151" s="30"/>
      <c r="L151" s="184" t="s">
        <v>232</v>
      </c>
      <c r="M151" s="184"/>
      <c r="N151" s="30"/>
      <c r="P151" s="74"/>
      <c r="Q151" s="90"/>
      <c r="R151" s="29"/>
      <c r="S151" s="39">
        <f>IF(Suggested="Yes",AA151,AG151)</f>
        <v>67.25</v>
      </c>
      <c r="T151" s="37" t="s">
        <v>43</v>
      </c>
      <c r="U151" s="5" t="str">
        <f>+Instructions!$B$3</f>
        <v>C</v>
      </c>
      <c r="V151" s="52"/>
      <c r="W151" s="56">
        <f>+Instructions!$C$22</f>
        <v>0</v>
      </c>
      <c r="X151" s="17">
        <f>ROUND($AA151*(1-W151)+0.004999,2)</f>
        <v>67.25</v>
      </c>
      <c r="Y151" s="52"/>
      <c r="Z151" s="6" t="s">
        <v>248</v>
      </c>
      <c r="AA151" s="39">
        <v>67.25</v>
      </c>
      <c r="AB151" s="60">
        <f t="shared" ref="AB151" si="180">+W151</f>
        <v>0</v>
      </c>
      <c r="AC151" s="17">
        <f t="shared" ref="AC151" si="181">+X151</f>
        <v>67.25</v>
      </c>
      <c r="AD151" s="12">
        <f t="shared" ref="AD151" si="182">(AG151-AC151)/AG151</f>
        <v>0</v>
      </c>
      <c r="AE151" s="124"/>
      <c r="AF151" s="132">
        <v>3</v>
      </c>
      <c r="AG151" s="53">
        <f t="shared" ref="AG151" si="183">SUM(AJ151:AL151)+AE151</f>
        <v>67.25</v>
      </c>
      <c r="AH151" s="52"/>
      <c r="AJ151" s="17">
        <f t="shared" ref="AJ151" si="184">ROUND(AC151/(1-VLOOKUP(AF151,Group,2,FALSE)),2)</f>
        <v>67.25</v>
      </c>
      <c r="AK151" s="17">
        <f t="shared" ref="AK151" si="185">IF(VLOOKUP(AF151,Group,5,FALSE)="YES",VLOOKUP(ROUND(ROUND(AJ151,1)-AJ151,2),Round,2,FALSE)+VLOOKUP(AF151,Group,6,FALSE),0)</f>
        <v>0</v>
      </c>
      <c r="AL151" s="17">
        <f t="shared" ref="AL151" si="186">IF(VLOOKUP(AF151,Group,7,FALSE)="",0,ROUND(AJ151-0.04999,1)-AJ151+AM151)</f>
        <v>0</v>
      </c>
      <c r="AM151" s="17" t="str">
        <f t="shared" ref="AM151" si="187">IF(VLOOKUP(AF151,Group,7,FALSE)="","",VLOOKUP(AF151,Group,7,FALSE))</f>
        <v/>
      </c>
      <c r="AO151" s="102" t="s">
        <v>52</v>
      </c>
    </row>
    <row r="152" spans="2:41" s="3" customFormat="1" ht="3" customHeight="1" x14ac:dyDescent="0.2">
      <c r="P152" s="74"/>
      <c r="Q152" s="90"/>
      <c r="R152" s="6"/>
      <c r="S152" s="39"/>
      <c r="T152" s="6"/>
      <c r="U152" s="5"/>
      <c r="V152" s="52"/>
      <c r="W152" s="56"/>
      <c r="X152" s="15"/>
      <c r="Y152" s="52"/>
      <c r="Z152" s="39"/>
      <c r="AA152" s="39"/>
      <c r="AB152" s="55"/>
      <c r="AC152" s="17"/>
      <c r="AD152" s="15"/>
      <c r="AE152" s="65"/>
      <c r="AF152" s="127"/>
      <c r="AG152" s="39"/>
      <c r="AH152" s="52"/>
      <c r="AI152" s="17"/>
      <c r="AJ152" s="39"/>
      <c r="AK152" s="17"/>
      <c r="AL152" s="17"/>
      <c r="AO152" s="31" t="s">
        <v>52</v>
      </c>
    </row>
    <row r="153" spans="2:41" s="3" customFormat="1" ht="9.9499999999999993" customHeight="1" x14ac:dyDescent="0.2">
      <c r="C153" s="35"/>
      <c r="D153" s="40" t="s">
        <v>161</v>
      </c>
      <c r="E153" s="182" t="s">
        <v>195</v>
      </c>
      <c r="F153" s="182"/>
      <c r="H153" s="182"/>
      <c r="I153" s="182"/>
      <c r="J153" s="182"/>
      <c r="L153" s="182"/>
      <c r="M153" s="182"/>
      <c r="N153" s="182"/>
      <c r="P153" s="30"/>
      <c r="Q153" s="30"/>
      <c r="R153" s="30"/>
      <c r="S153" s="39"/>
      <c r="T153" s="30"/>
      <c r="U153" s="5"/>
      <c r="V153" s="183"/>
      <c r="W153" s="69"/>
      <c r="X153" s="69"/>
      <c r="Y153" s="183"/>
      <c r="Z153" s="39"/>
      <c r="AA153" s="39"/>
      <c r="AB153" s="55"/>
      <c r="AC153" s="17"/>
      <c r="AD153" s="15"/>
      <c r="AE153" s="65"/>
      <c r="AF153" s="127"/>
      <c r="AG153" s="17"/>
      <c r="AH153" s="183"/>
      <c r="AJ153" s="17"/>
      <c r="AK153" s="17"/>
      <c r="AL153" s="17"/>
      <c r="AM153" s="17"/>
      <c r="AO153" s="31"/>
    </row>
    <row r="154" spans="2:41" s="3" customFormat="1" ht="1.5" customHeight="1" x14ac:dyDescent="0.2">
      <c r="P154" s="74"/>
      <c r="Q154" s="90"/>
      <c r="R154" s="6"/>
      <c r="S154" s="39"/>
      <c r="T154" s="6"/>
      <c r="U154" s="5"/>
      <c r="V154" s="183"/>
      <c r="W154" s="56"/>
      <c r="X154" s="15"/>
      <c r="Y154" s="183"/>
      <c r="Z154" s="39"/>
      <c r="AA154" s="39"/>
      <c r="AB154" s="55"/>
      <c r="AC154" s="17"/>
      <c r="AD154" s="15"/>
      <c r="AE154" s="65"/>
      <c r="AF154" s="127"/>
      <c r="AG154" s="39"/>
      <c r="AH154" s="183"/>
      <c r="AI154" s="17"/>
      <c r="AJ154" s="39"/>
      <c r="AK154" s="17"/>
      <c r="AL154" s="17"/>
      <c r="AO154" s="31" t="s">
        <v>52</v>
      </c>
    </row>
    <row r="155" spans="2:41" s="3" customFormat="1" ht="9.9499999999999993" customHeight="1" x14ac:dyDescent="0.2">
      <c r="B155" s="115" t="s">
        <v>105</v>
      </c>
      <c r="D155" s="40"/>
      <c r="E155" s="74" t="s">
        <v>184</v>
      </c>
      <c r="F155" s="74"/>
      <c r="G155" s="30" t="s">
        <v>198</v>
      </c>
      <c r="H155" s="30"/>
      <c r="I155" s="30"/>
      <c r="J155" s="184"/>
      <c r="K155" s="30"/>
      <c r="L155" s="184" t="s">
        <v>232</v>
      </c>
      <c r="M155" s="184"/>
      <c r="N155" s="30"/>
      <c r="P155" s="74"/>
      <c r="Q155" s="90"/>
      <c r="R155" s="29"/>
      <c r="S155" s="39">
        <f>IF(Suggested="Yes",AA155,AG155)</f>
        <v>74.150000000000006</v>
      </c>
      <c r="T155" s="37" t="s">
        <v>43</v>
      </c>
      <c r="U155" s="5" t="str">
        <f>+Instructions!$B$3</f>
        <v>C</v>
      </c>
      <c r="V155" s="52"/>
      <c r="W155" s="56">
        <f>+Instructions!$C$22</f>
        <v>0</v>
      </c>
      <c r="X155" s="17">
        <f>ROUND($AA155*(1-W155)+0.004999,2)</f>
        <v>74.150000000000006</v>
      </c>
      <c r="Y155" s="52"/>
      <c r="Z155" s="6" t="s">
        <v>247</v>
      </c>
      <c r="AA155" s="39">
        <v>74.150000000000006</v>
      </c>
      <c r="AB155" s="60">
        <f t="shared" ref="AB155" si="188">+W155</f>
        <v>0</v>
      </c>
      <c r="AC155" s="17">
        <f t="shared" ref="AC155" si="189">+X155</f>
        <v>74.150000000000006</v>
      </c>
      <c r="AD155" s="12">
        <f t="shared" ref="AD155" si="190">(AG155-AC155)/AG155</f>
        <v>0</v>
      </c>
      <c r="AE155" s="124"/>
      <c r="AF155" s="132">
        <v>3</v>
      </c>
      <c r="AG155" s="53">
        <f t="shared" ref="AG155" si="191">SUM(AJ155:AL155)+AE155</f>
        <v>74.150000000000006</v>
      </c>
      <c r="AH155" s="52"/>
      <c r="AJ155" s="17">
        <f t="shared" ref="AJ155" si="192">ROUND(AC155/(1-VLOOKUP(AF155,Group,2,FALSE)),2)</f>
        <v>74.150000000000006</v>
      </c>
      <c r="AK155" s="17">
        <f t="shared" ref="AK155" si="193">IF(VLOOKUP(AF155,Group,5,FALSE)="YES",VLOOKUP(ROUND(ROUND(AJ155,1)-AJ155,2),Round,2,FALSE)+VLOOKUP(AF155,Group,6,FALSE),0)</f>
        <v>0</v>
      </c>
      <c r="AL155" s="17">
        <f t="shared" ref="AL155" si="194">IF(VLOOKUP(AF155,Group,7,FALSE)="",0,ROUND(AJ155-0.04999,1)-AJ155+AM155)</f>
        <v>0</v>
      </c>
      <c r="AM155" s="17" t="str">
        <f t="shared" ref="AM155" si="195">IF(VLOOKUP(AF155,Group,7,FALSE)="","",VLOOKUP(AF155,Group,7,FALSE))</f>
        <v/>
      </c>
      <c r="AO155" s="102" t="s">
        <v>52</v>
      </c>
    </row>
    <row r="156" spans="2:41" s="3" customFormat="1" ht="3" customHeight="1" x14ac:dyDescent="0.2">
      <c r="P156" s="74"/>
      <c r="Q156" s="90"/>
      <c r="R156" s="6"/>
      <c r="S156" s="39"/>
      <c r="T156" s="6"/>
      <c r="U156" s="5"/>
      <c r="V156" s="52"/>
      <c r="W156" s="56"/>
      <c r="X156" s="15"/>
      <c r="Y156" s="52"/>
      <c r="Z156" s="39"/>
      <c r="AA156" s="39"/>
      <c r="AB156" s="55"/>
      <c r="AC156" s="17"/>
      <c r="AD156" s="15"/>
      <c r="AE156" s="65"/>
      <c r="AF156" s="127"/>
      <c r="AG156" s="39"/>
      <c r="AH156" s="52"/>
      <c r="AI156" s="17"/>
      <c r="AJ156" s="39"/>
      <c r="AK156" s="17"/>
      <c r="AL156" s="17"/>
      <c r="AO156" s="31" t="s">
        <v>52</v>
      </c>
    </row>
    <row r="157" spans="2:41" s="3" customFormat="1" ht="9.9499999999999993" customHeight="1" x14ac:dyDescent="0.2">
      <c r="C157" s="35"/>
      <c r="D157" s="40" t="s">
        <v>161</v>
      </c>
      <c r="E157" s="182" t="s">
        <v>116</v>
      </c>
      <c r="F157" s="182"/>
      <c r="H157" s="182"/>
      <c r="I157" s="182"/>
      <c r="J157" s="182"/>
      <c r="L157" s="182"/>
      <c r="M157" s="182"/>
      <c r="N157" s="182"/>
      <c r="P157" s="30"/>
      <c r="Q157" s="30"/>
      <c r="R157" s="30"/>
      <c r="S157" s="39"/>
      <c r="T157" s="30"/>
      <c r="U157" s="5"/>
      <c r="V157" s="183"/>
      <c r="W157" s="69"/>
      <c r="X157" s="69"/>
      <c r="Y157" s="183"/>
      <c r="Z157" s="39"/>
      <c r="AA157" s="39"/>
      <c r="AB157" s="55"/>
      <c r="AC157" s="17"/>
      <c r="AD157" s="15"/>
      <c r="AE157" s="65"/>
      <c r="AF157" s="127"/>
      <c r="AG157" s="17"/>
      <c r="AH157" s="183"/>
      <c r="AJ157" s="17"/>
      <c r="AK157" s="17"/>
      <c r="AL157" s="17"/>
      <c r="AM157" s="17"/>
      <c r="AO157" s="31"/>
    </row>
    <row r="158" spans="2:41" s="3" customFormat="1" ht="1.5" customHeight="1" x14ac:dyDescent="0.2">
      <c r="P158" s="74"/>
      <c r="Q158" s="90"/>
      <c r="R158" s="6"/>
      <c r="S158" s="39"/>
      <c r="T158" s="6"/>
      <c r="U158" s="5"/>
      <c r="V158" s="183"/>
      <c r="W158" s="56"/>
      <c r="X158" s="15"/>
      <c r="Y158" s="183"/>
      <c r="Z158" s="39"/>
      <c r="AA158" s="39"/>
      <c r="AB158" s="55"/>
      <c r="AC158" s="17"/>
      <c r="AD158" s="15"/>
      <c r="AE158" s="65"/>
      <c r="AF158" s="127"/>
      <c r="AG158" s="39"/>
      <c r="AH158" s="183"/>
      <c r="AI158" s="17"/>
      <c r="AJ158" s="39"/>
      <c r="AK158" s="17"/>
      <c r="AL158" s="17"/>
      <c r="AO158" s="31" t="s">
        <v>52</v>
      </c>
    </row>
    <row r="159" spans="2:41" s="3" customFormat="1" ht="9.9499999999999993" customHeight="1" x14ac:dyDescent="0.2">
      <c r="B159" s="115" t="s">
        <v>105</v>
      </c>
      <c r="D159" s="40"/>
      <c r="E159" s="201" t="s">
        <v>199</v>
      </c>
      <c r="F159" s="74"/>
      <c r="G159" s="30" t="s">
        <v>196</v>
      </c>
      <c r="H159" s="30"/>
      <c r="I159" s="30"/>
      <c r="J159" s="30"/>
      <c r="K159" s="30"/>
      <c r="L159" s="184"/>
      <c r="M159" s="184"/>
      <c r="N159" s="30"/>
      <c r="P159" s="74"/>
      <c r="Q159" s="90"/>
      <c r="R159" s="29"/>
      <c r="S159" s="39">
        <f>IF(Suggested="Yes",AA159,AG159)</f>
        <v>202.05</v>
      </c>
      <c r="T159" s="37" t="s">
        <v>43</v>
      </c>
      <c r="U159" s="5" t="str">
        <f>+Instructions!$B$3</f>
        <v>C</v>
      </c>
      <c r="V159" s="52"/>
      <c r="W159" s="56">
        <f>+Instructions!$C$22</f>
        <v>0</v>
      </c>
      <c r="X159" s="17">
        <f t="shared" ref="X159" si="196">ROUND($AA159*(1-W159)+0.004999,2)</f>
        <v>202.05</v>
      </c>
      <c r="Y159" s="52"/>
      <c r="Z159" s="6" t="s">
        <v>248</v>
      </c>
      <c r="AA159" s="39">
        <v>202.05</v>
      </c>
      <c r="AB159" s="60">
        <f t="shared" ref="AB159" si="197">+W159</f>
        <v>0</v>
      </c>
      <c r="AC159" s="17">
        <f t="shared" ref="AC159" si="198">+X159</f>
        <v>202.05</v>
      </c>
      <c r="AD159" s="12">
        <f t="shared" ref="AD159" si="199">(AG159-AC159)/AG159</f>
        <v>0</v>
      </c>
      <c r="AE159" s="124"/>
      <c r="AF159" s="132">
        <v>3</v>
      </c>
      <c r="AG159" s="53">
        <f t="shared" ref="AG159" si="200">SUM(AJ159:AL159)+AE159</f>
        <v>202.05</v>
      </c>
      <c r="AH159" s="52"/>
      <c r="AJ159" s="17">
        <f t="shared" ref="AJ159" si="201">ROUND(AC159/(1-VLOOKUP(AF159,Group,2,FALSE)),2)</f>
        <v>202.05</v>
      </c>
      <c r="AK159" s="17">
        <f t="shared" ref="AK159" si="202">IF(VLOOKUP(AF159,Group,5,FALSE)="YES",VLOOKUP(ROUND(ROUND(AJ159,1)-AJ159,2),Round,2,FALSE)+VLOOKUP(AF159,Group,6,FALSE),0)</f>
        <v>0</v>
      </c>
      <c r="AL159" s="17">
        <f t="shared" ref="AL159" si="203">IF(VLOOKUP(AF159,Group,7,FALSE)="",0,ROUND(AJ159-0.04999,1)-AJ159+AM159)</f>
        <v>0</v>
      </c>
      <c r="AM159" s="17" t="str">
        <f t="shared" ref="AM159" si="204">IF(VLOOKUP(AF159,Group,7,FALSE)="","",VLOOKUP(AF159,Group,7,FALSE))</f>
        <v/>
      </c>
      <c r="AO159" s="102" t="s">
        <v>52</v>
      </c>
    </row>
    <row r="160" spans="2:41" s="3" customFormat="1" ht="1.5" customHeight="1" x14ac:dyDescent="0.2">
      <c r="P160" s="74"/>
      <c r="Q160" s="90"/>
      <c r="R160" s="6"/>
      <c r="S160" s="39"/>
      <c r="T160" s="6"/>
      <c r="U160" s="5"/>
      <c r="V160" s="183"/>
      <c r="W160" s="56"/>
      <c r="X160" s="15"/>
      <c r="Y160" s="183"/>
      <c r="Z160" s="39"/>
      <c r="AA160" s="39"/>
      <c r="AB160" s="55"/>
      <c r="AC160" s="17"/>
      <c r="AD160" s="15"/>
      <c r="AE160" s="65"/>
      <c r="AF160" s="127"/>
      <c r="AG160" s="39"/>
      <c r="AH160" s="183"/>
      <c r="AI160" s="17"/>
      <c r="AJ160" s="39"/>
      <c r="AK160" s="17"/>
      <c r="AL160" s="17"/>
      <c r="AO160" s="31" t="s">
        <v>52</v>
      </c>
    </row>
    <row r="161" spans="2:41" s="3" customFormat="1" ht="9.9499999999999993" customHeight="1" x14ac:dyDescent="0.2">
      <c r="B161" s="115" t="s">
        <v>105</v>
      </c>
      <c r="D161" s="40"/>
      <c r="E161" s="201" t="s">
        <v>200</v>
      </c>
      <c r="F161" s="74"/>
      <c r="G161" s="30" t="s">
        <v>197</v>
      </c>
      <c r="H161" s="30"/>
      <c r="I161" s="30"/>
      <c r="J161" s="30"/>
      <c r="K161" s="30"/>
      <c r="L161" s="30"/>
      <c r="M161" s="30"/>
      <c r="N161" s="30"/>
      <c r="P161" s="74"/>
      <c r="Q161" s="90"/>
      <c r="R161" s="29"/>
      <c r="S161" s="39">
        <f>IF(Suggested="Yes",AA161,AG161)</f>
        <v>435.45</v>
      </c>
      <c r="T161" s="37" t="s">
        <v>43</v>
      </c>
      <c r="U161" s="5" t="str">
        <f>+Instructions!$B$3</f>
        <v>C</v>
      </c>
      <c r="V161" s="52"/>
      <c r="W161" s="56">
        <f>+Instructions!$C$22</f>
        <v>0</v>
      </c>
      <c r="X161" s="17">
        <f t="shared" ref="X161" si="205">ROUND($AA161*(1-W161)+0.004999,2)</f>
        <v>435.45</v>
      </c>
      <c r="Y161" s="52"/>
      <c r="Z161" s="6" t="s">
        <v>247</v>
      </c>
      <c r="AA161" s="39">
        <v>435.45</v>
      </c>
      <c r="AB161" s="60">
        <f t="shared" ref="AB161" si="206">+W161</f>
        <v>0</v>
      </c>
      <c r="AC161" s="17">
        <f t="shared" ref="AC161" si="207">+X161</f>
        <v>435.45</v>
      </c>
      <c r="AD161" s="12">
        <f t="shared" ref="AD161" si="208">(AG161-AC161)/AG161</f>
        <v>0</v>
      </c>
      <c r="AE161" s="124"/>
      <c r="AF161" s="132">
        <v>3</v>
      </c>
      <c r="AG161" s="53">
        <f t="shared" ref="AG161" si="209">SUM(AJ161:AL161)+AE161</f>
        <v>435.45</v>
      </c>
      <c r="AH161" s="52"/>
      <c r="AJ161" s="17">
        <f t="shared" ref="AJ161" si="210">ROUND(AC161/(1-VLOOKUP(AF161,Group,2,FALSE)),2)</f>
        <v>435.45</v>
      </c>
      <c r="AK161" s="17">
        <f t="shared" ref="AK161" si="211">IF(VLOOKUP(AF161,Group,5,FALSE)="YES",VLOOKUP(ROUND(ROUND(AJ161,1)-AJ161,2),Round,2,FALSE)+VLOOKUP(AF161,Group,6,FALSE),0)</f>
        <v>0</v>
      </c>
      <c r="AL161" s="17">
        <f t="shared" ref="AL161" si="212">IF(VLOOKUP(AF161,Group,7,FALSE)="",0,ROUND(AJ161-0.04999,1)-AJ161+AM161)</f>
        <v>0</v>
      </c>
      <c r="AM161" s="17" t="str">
        <f t="shared" ref="AM161" si="213">IF(VLOOKUP(AF161,Group,7,FALSE)="","",VLOOKUP(AF161,Group,7,FALSE))</f>
        <v/>
      </c>
      <c r="AO161" s="102" t="s">
        <v>52</v>
      </c>
    </row>
    <row r="162" spans="2:41" s="3" customFormat="1" ht="1.5" customHeight="1" x14ac:dyDescent="0.2">
      <c r="P162" s="74"/>
      <c r="Q162" s="90"/>
      <c r="R162" s="6"/>
      <c r="S162" s="39"/>
      <c r="T162" s="6"/>
      <c r="U162" s="5"/>
      <c r="V162" s="183"/>
      <c r="W162" s="56"/>
      <c r="X162" s="15"/>
      <c r="Y162" s="183"/>
      <c r="Z162" s="39"/>
      <c r="AA162" s="39"/>
      <c r="AB162" s="55"/>
      <c r="AC162" s="17"/>
      <c r="AD162" s="15"/>
      <c r="AE162" s="65"/>
      <c r="AF162" s="127"/>
      <c r="AG162" s="39"/>
      <c r="AH162" s="183"/>
      <c r="AI162" s="17"/>
      <c r="AJ162" s="39"/>
      <c r="AK162" s="17"/>
      <c r="AL162" s="17"/>
      <c r="AO162" s="31" t="s">
        <v>52</v>
      </c>
    </row>
    <row r="163" spans="2:41" s="3" customFormat="1" ht="9.9499999999999993" customHeight="1" x14ac:dyDescent="0.2">
      <c r="B163" s="115" t="s">
        <v>105</v>
      </c>
      <c r="D163" s="40"/>
      <c r="E163" s="74" t="s">
        <v>184</v>
      </c>
      <c r="F163" s="74"/>
      <c r="G163" s="30" t="s">
        <v>198</v>
      </c>
      <c r="H163" s="30"/>
      <c r="I163" s="30"/>
      <c r="J163" s="184"/>
      <c r="K163" s="30"/>
      <c r="L163" s="184" t="s">
        <v>232</v>
      </c>
      <c r="M163" s="184"/>
      <c r="N163" s="30"/>
      <c r="P163" s="74"/>
      <c r="Q163" s="90"/>
      <c r="R163" s="29"/>
      <c r="S163" s="39">
        <f>IF(Suggested="Yes",AA163,AG163)</f>
        <v>69.3</v>
      </c>
      <c r="T163" s="37" t="s">
        <v>43</v>
      </c>
      <c r="U163" s="5" t="str">
        <f>+Instructions!$B$3</f>
        <v>C</v>
      </c>
      <c r="V163" s="52"/>
      <c r="W163" s="56">
        <f>+Instructions!$C$22</f>
        <v>0</v>
      </c>
      <c r="X163" s="17">
        <f>ROUND($AA163*(1-W163)+0.004999,2)</f>
        <v>69.3</v>
      </c>
      <c r="Y163" s="52"/>
      <c r="Z163" s="6" t="s">
        <v>248</v>
      </c>
      <c r="AA163" s="39">
        <v>69.3</v>
      </c>
      <c r="AB163" s="60">
        <f t="shared" ref="AB163" si="214">+W163</f>
        <v>0</v>
      </c>
      <c r="AC163" s="17">
        <f t="shared" ref="AC163" si="215">+X163</f>
        <v>69.3</v>
      </c>
      <c r="AD163" s="12">
        <f t="shared" ref="AD163" si="216">(AG163-AC163)/AG163</f>
        <v>0</v>
      </c>
      <c r="AE163" s="124"/>
      <c r="AF163" s="132">
        <v>3</v>
      </c>
      <c r="AG163" s="53">
        <f t="shared" ref="AG163" si="217">SUM(AJ163:AL163)+AE163</f>
        <v>69.3</v>
      </c>
      <c r="AH163" s="52"/>
      <c r="AJ163" s="17">
        <f t="shared" ref="AJ163" si="218">ROUND(AC163/(1-VLOOKUP(AF163,Group,2,FALSE)),2)</f>
        <v>69.3</v>
      </c>
      <c r="AK163" s="17">
        <f t="shared" ref="AK163" si="219">IF(VLOOKUP(AF163,Group,5,FALSE)="YES",VLOOKUP(ROUND(ROUND(AJ163,1)-AJ163,2),Round,2,FALSE)+VLOOKUP(AF163,Group,6,FALSE),0)</f>
        <v>0</v>
      </c>
      <c r="AL163" s="17">
        <f t="shared" ref="AL163" si="220">IF(VLOOKUP(AF163,Group,7,FALSE)="",0,ROUND(AJ163-0.04999,1)-AJ163+AM163)</f>
        <v>0</v>
      </c>
      <c r="AM163" s="17" t="str">
        <f t="shared" ref="AM163" si="221">IF(VLOOKUP(AF163,Group,7,FALSE)="","",VLOOKUP(AF163,Group,7,FALSE))</f>
        <v/>
      </c>
      <c r="AO163" s="102" t="s">
        <v>52</v>
      </c>
    </row>
    <row r="164" spans="2:41" s="3" customFormat="1" ht="3" customHeight="1" x14ac:dyDescent="0.2">
      <c r="P164" s="74"/>
      <c r="Q164" s="90"/>
      <c r="R164" s="6"/>
      <c r="S164" s="39"/>
      <c r="T164" s="6"/>
      <c r="U164" s="5"/>
      <c r="V164" s="52"/>
      <c r="W164" s="56"/>
      <c r="X164" s="15"/>
      <c r="Y164" s="52"/>
      <c r="Z164" s="39"/>
      <c r="AA164" s="39"/>
      <c r="AB164" s="55"/>
      <c r="AC164" s="17"/>
      <c r="AD164" s="15"/>
      <c r="AE164" s="65"/>
      <c r="AF164" s="127"/>
      <c r="AG164" s="39"/>
      <c r="AH164" s="52"/>
      <c r="AI164" s="17"/>
      <c r="AJ164" s="39"/>
      <c r="AK164" s="17"/>
      <c r="AL164" s="17"/>
      <c r="AO164" s="31" t="s">
        <v>52</v>
      </c>
    </row>
    <row r="165" spans="2:41" s="3" customFormat="1" ht="9.9499999999999993" customHeight="1" x14ac:dyDescent="0.2">
      <c r="C165" s="35"/>
      <c r="D165" s="40" t="s">
        <v>161</v>
      </c>
      <c r="E165" s="182" t="s">
        <v>164</v>
      </c>
      <c r="F165" s="182"/>
      <c r="H165" s="182"/>
      <c r="I165" s="182"/>
      <c r="J165" s="182"/>
      <c r="L165" s="182"/>
      <c r="M165" s="182"/>
      <c r="N165" s="182"/>
      <c r="P165" s="30"/>
      <c r="Q165" s="30"/>
      <c r="R165" s="30"/>
      <c r="S165" s="39"/>
      <c r="T165" s="30"/>
      <c r="U165" s="5"/>
      <c r="V165" s="183"/>
      <c r="W165" s="69"/>
      <c r="X165" s="69"/>
      <c r="Y165" s="183"/>
      <c r="Z165" s="39"/>
      <c r="AA165" s="39"/>
      <c r="AB165" s="55"/>
      <c r="AC165" s="17"/>
      <c r="AD165" s="15"/>
      <c r="AE165" s="65"/>
      <c r="AF165" s="127"/>
      <c r="AG165" s="17"/>
      <c r="AH165" s="183"/>
      <c r="AJ165" s="17"/>
      <c r="AK165" s="17"/>
      <c r="AL165" s="17"/>
      <c r="AM165" s="17"/>
      <c r="AO165" s="31"/>
    </row>
    <row r="166" spans="2:41" s="3" customFormat="1" ht="1.5" customHeight="1" x14ac:dyDescent="0.2">
      <c r="P166" s="74"/>
      <c r="Q166" s="90"/>
      <c r="R166" s="6"/>
      <c r="S166" s="39"/>
      <c r="T166" s="6"/>
      <c r="U166" s="5"/>
      <c r="V166" s="183"/>
      <c r="W166" s="56"/>
      <c r="X166" s="15"/>
      <c r="Y166" s="183"/>
      <c r="Z166" s="39"/>
      <c r="AA166" s="39"/>
      <c r="AB166" s="55"/>
      <c r="AC166" s="17"/>
      <c r="AD166" s="15"/>
      <c r="AE166" s="65"/>
      <c r="AF166" s="127"/>
      <c r="AG166" s="39"/>
      <c r="AH166" s="183"/>
      <c r="AI166" s="17"/>
      <c r="AJ166" s="39"/>
      <c r="AK166" s="17"/>
      <c r="AL166" s="17"/>
      <c r="AO166" s="31" t="s">
        <v>52</v>
      </c>
    </row>
    <row r="167" spans="2:41" s="3" customFormat="1" ht="9.9499999999999993" customHeight="1" x14ac:dyDescent="0.2">
      <c r="B167" s="115" t="s">
        <v>105</v>
      </c>
      <c r="D167" s="40"/>
      <c r="E167" s="201" t="s">
        <v>199</v>
      </c>
      <c r="F167" s="74"/>
      <c r="G167" s="30" t="s">
        <v>196</v>
      </c>
      <c r="H167" s="30"/>
      <c r="I167" s="30"/>
      <c r="J167" s="30"/>
      <c r="K167" s="30"/>
      <c r="L167" s="184" t="s">
        <v>79</v>
      </c>
      <c r="M167" s="184"/>
      <c r="N167" s="30"/>
      <c r="P167" s="74"/>
      <c r="Q167" s="90"/>
      <c r="R167" s="29"/>
      <c r="S167" s="39">
        <f>IF(Suggested="Yes",AA167,AG167)</f>
        <v>174.25</v>
      </c>
      <c r="T167" s="37" t="s">
        <v>43</v>
      </c>
      <c r="U167" s="5" t="str">
        <f>+Instructions!$B$3</f>
        <v>C</v>
      </c>
      <c r="V167" s="52"/>
      <c r="W167" s="56">
        <f>+Instructions!$C$22</f>
        <v>0</v>
      </c>
      <c r="X167" s="17">
        <f t="shared" ref="X167" si="222">ROUND($AA167*(1-W167)+0.004999,2)</f>
        <v>174.25</v>
      </c>
      <c r="Y167" s="52"/>
      <c r="Z167" s="6" t="s">
        <v>248</v>
      </c>
      <c r="AA167" s="39">
        <v>174.25</v>
      </c>
      <c r="AB167" s="60">
        <f t="shared" ref="AB167" si="223">+W167</f>
        <v>0</v>
      </c>
      <c r="AC167" s="17">
        <f t="shared" ref="AC167" si="224">+X167</f>
        <v>174.25</v>
      </c>
      <c r="AD167" s="12">
        <f t="shared" ref="AD167" si="225">(AG167-AC167)/AG167</f>
        <v>0</v>
      </c>
      <c r="AE167" s="124"/>
      <c r="AF167" s="132">
        <v>3</v>
      </c>
      <c r="AG167" s="53">
        <f t="shared" ref="AG167" si="226">SUM(AJ167:AL167)+AE167</f>
        <v>174.25</v>
      </c>
      <c r="AH167" s="52"/>
      <c r="AJ167" s="17">
        <f t="shared" ref="AJ167" si="227">ROUND(AC167/(1-VLOOKUP(AF167,Group,2,FALSE)),2)</f>
        <v>174.25</v>
      </c>
      <c r="AK167" s="17">
        <f t="shared" ref="AK167" si="228">IF(VLOOKUP(AF167,Group,5,FALSE)="YES",VLOOKUP(ROUND(ROUND(AJ167,1)-AJ167,2),Round,2,FALSE)+VLOOKUP(AF167,Group,6,FALSE),0)</f>
        <v>0</v>
      </c>
      <c r="AL167" s="17">
        <f t="shared" ref="AL167" si="229">IF(VLOOKUP(AF167,Group,7,FALSE)="",0,ROUND(AJ167-0.04999,1)-AJ167+AM167)</f>
        <v>0</v>
      </c>
      <c r="AM167" s="17" t="str">
        <f t="shared" ref="AM167" si="230">IF(VLOOKUP(AF167,Group,7,FALSE)="","",VLOOKUP(AF167,Group,7,FALSE))</f>
        <v/>
      </c>
      <c r="AO167" s="102" t="s">
        <v>52</v>
      </c>
    </row>
    <row r="168" spans="2:41" s="3" customFormat="1" ht="1.5" customHeight="1" x14ac:dyDescent="0.2">
      <c r="P168" s="74"/>
      <c r="Q168" s="90"/>
      <c r="R168" s="6"/>
      <c r="S168" s="39"/>
      <c r="T168" s="6"/>
      <c r="U168" s="5"/>
      <c r="V168" s="183"/>
      <c r="W168" s="56"/>
      <c r="X168" s="15"/>
      <c r="Y168" s="183"/>
      <c r="Z168" s="39"/>
      <c r="AA168" s="39"/>
      <c r="AB168" s="55"/>
      <c r="AC168" s="17"/>
      <c r="AD168" s="15"/>
      <c r="AE168" s="65"/>
      <c r="AF168" s="127"/>
      <c r="AG168" s="39"/>
      <c r="AH168" s="183"/>
      <c r="AI168" s="17"/>
      <c r="AJ168" s="39"/>
      <c r="AK168" s="17"/>
      <c r="AL168" s="17"/>
      <c r="AO168" s="31" t="s">
        <v>52</v>
      </c>
    </row>
    <row r="169" spans="2:41" s="3" customFormat="1" ht="9.9499999999999993" customHeight="1" x14ac:dyDescent="0.2">
      <c r="B169" s="115" t="s">
        <v>105</v>
      </c>
      <c r="D169" s="40"/>
      <c r="E169" s="201" t="s">
        <v>200</v>
      </c>
      <c r="F169" s="74"/>
      <c r="G169" s="30" t="s">
        <v>197</v>
      </c>
      <c r="H169" s="30"/>
      <c r="I169" s="30"/>
      <c r="J169" s="30"/>
      <c r="K169" s="30"/>
      <c r="L169" s="30"/>
      <c r="M169" s="30"/>
      <c r="N169" s="30"/>
      <c r="P169" s="74"/>
      <c r="Q169" s="90"/>
      <c r="R169" s="29"/>
      <c r="S169" s="39">
        <f>IF(Suggested="Yes",AA169,AG169)</f>
        <v>435.45</v>
      </c>
      <c r="T169" s="37" t="s">
        <v>43</v>
      </c>
      <c r="U169" s="5" t="str">
        <f>+Instructions!$B$3</f>
        <v>C</v>
      </c>
      <c r="V169" s="52"/>
      <c r="W169" s="56">
        <f>+Instructions!$C$22</f>
        <v>0</v>
      </c>
      <c r="X169" s="17">
        <f t="shared" ref="X169" si="231">ROUND($AA169*(1-W169)+0.004999,2)</f>
        <v>435.45</v>
      </c>
      <c r="Y169" s="52"/>
      <c r="Z169" s="6" t="s">
        <v>247</v>
      </c>
      <c r="AA169" s="39">
        <v>435.45</v>
      </c>
      <c r="AB169" s="60">
        <f t="shared" ref="AB169" si="232">+W169</f>
        <v>0</v>
      </c>
      <c r="AC169" s="17">
        <f t="shared" ref="AC169" si="233">+X169</f>
        <v>435.45</v>
      </c>
      <c r="AD169" s="12">
        <f t="shared" ref="AD169" si="234">(AG169-AC169)/AG169</f>
        <v>0</v>
      </c>
      <c r="AE169" s="124"/>
      <c r="AF169" s="132">
        <v>3</v>
      </c>
      <c r="AG169" s="53">
        <f t="shared" ref="AG169" si="235">SUM(AJ169:AL169)+AE169</f>
        <v>435.45</v>
      </c>
      <c r="AH169" s="52"/>
      <c r="AJ169" s="17">
        <f t="shared" ref="AJ169" si="236">ROUND(AC169/(1-VLOOKUP(AF169,Group,2,FALSE)),2)</f>
        <v>435.45</v>
      </c>
      <c r="AK169" s="17">
        <f t="shared" ref="AK169" si="237">IF(VLOOKUP(AF169,Group,5,FALSE)="YES",VLOOKUP(ROUND(ROUND(AJ169,1)-AJ169,2),Round,2,FALSE)+VLOOKUP(AF169,Group,6,FALSE),0)</f>
        <v>0</v>
      </c>
      <c r="AL169" s="17">
        <f t="shared" ref="AL169" si="238">IF(VLOOKUP(AF169,Group,7,FALSE)="",0,ROUND(AJ169-0.04999,1)-AJ169+AM169)</f>
        <v>0</v>
      </c>
      <c r="AM169" s="17" t="str">
        <f t="shared" ref="AM169" si="239">IF(VLOOKUP(AF169,Group,7,FALSE)="","",VLOOKUP(AF169,Group,7,FALSE))</f>
        <v/>
      </c>
      <c r="AO169" s="102" t="s">
        <v>52</v>
      </c>
    </row>
    <row r="170" spans="2:41" s="3" customFormat="1" ht="1.5" customHeight="1" x14ac:dyDescent="0.2">
      <c r="P170" s="74"/>
      <c r="Q170" s="90"/>
      <c r="R170" s="6"/>
      <c r="S170" s="39"/>
      <c r="T170" s="6"/>
      <c r="U170" s="5"/>
      <c r="V170" s="183"/>
      <c r="W170" s="56"/>
      <c r="X170" s="15"/>
      <c r="Y170" s="183"/>
      <c r="Z170" s="39"/>
      <c r="AA170" s="39"/>
      <c r="AB170" s="55"/>
      <c r="AC170" s="17"/>
      <c r="AD170" s="15"/>
      <c r="AE170" s="65"/>
      <c r="AF170" s="127"/>
      <c r="AG170" s="39"/>
      <c r="AH170" s="183"/>
      <c r="AI170" s="17"/>
      <c r="AJ170" s="39"/>
      <c r="AK170" s="17"/>
      <c r="AL170" s="17"/>
      <c r="AO170" s="31" t="s">
        <v>52</v>
      </c>
    </row>
    <row r="171" spans="2:41" s="3" customFormat="1" ht="9.9499999999999993" customHeight="1" x14ac:dyDescent="0.2">
      <c r="B171" s="115" t="s">
        <v>105</v>
      </c>
      <c r="D171" s="40"/>
      <c r="E171" s="74" t="s">
        <v>184</v>
      </c>
      <c r="F171" s="74"/>
      <c r="G171" s="30" t="s">
        <v>198</v>
      </c>
      <c r="H171" s="30"/>
      <c r="I171" s="30"/>
      <c r="J171" s="184"/>
      <c r="K171" s="30"/>
      <c r="L171" s="184" t="s">
        <v>232</v>
      </c>
      <c r="M171" s="184"/>
      <c r="N171" s="30"/>
      <c r="P171" s="74"/>
      <c r="Q171" s="90"/>
      <c r="R171" s="29"/>
      <c r="S171" s="39">
        <f>IF(Suggested="Yes",AA171,AG171)</f>
        <v>64.75</v>
      </c>
      <c r="T171" s="37" t="s">
        <v>43</v>
      </c>
      <c r="U171" s="5" t="str">
        <f>+Instructions!$B$3</f>
        <v>C</v>
      </c>
      <c r="V171" s="52"/>
      <c r="W171" s="56">
        <f>+Instructions!$C$22</f>
        <v>0</v>
      </c>
      <c r="X171" s="17">
        <f>ROUND($AA171*(1-W171)+0.004999,2)</f>
        <v>64.75</v>
      </c>
      <c r="Y171" s="52"/>
      <c r="Z171" s="6" t="s">
        <v>248</v>
      </c>
      <c r="AA171" s="39">
        <v>64.75</v>
      </c>
      <c r="AB171" s="60">
        <f t="shared" ref="AB171" si="240">+W171</f>
        <v>0</v>
      </c>
      <c r="AC171" s="17">
        <f t="shared" ref="AC171" si="241">+X171</f>
        <v>64.75</v>
      </c>
      <c r="AD171" s="12">
        <f t="shared" ref="AD171" si="242">(AG171-AC171)/AG171</f>
        <v>0</v>
      </c>
      <c r="AE171" s="124"/>
      <c r="AF171" s="132">
        <v>3</v>
      </c>
      <c r="AG171" s="53">
        <f t="shared" ref="AG171" si="243">SUM(AJ171:AL171)+AE171</f>
        <v>64.75</v>
      </c>
      <c r="AH171" s="52"/>
      <c r="AJ171" s="17">
        <f t="shared" ref="AJ171" si="244">ROUND(AC171/(1-VLOOKUP(AF171,Group,2,FALSE)),2)</f>
        <v>64.75</v>
      </c>
      <c r="AK171" s="17">
        <f t="shared" ref="AK171" si="245">IF(VLOOKUP(AF171,Group,5,FALSE)="YES",VLOOKUP(ROUND(ROUND(AJ171,1)-AJ171,2),Round,2,FALSE)+VLOOKUP(AF171,Group,6,FALSE),0)</f>
        <v>0</v>
      </c>
      <c r="AL171" s="17">
        <f t="shared" ref="AL171" si="246">IF(VLOOKUP(AF171,Group,7,FALSE)="",0,ROUND(AJ171-0.04999,1)-AJ171+AM171)</f>
        <v>0</v>
      </c>
      <c r="AM171" s="17" t="str">
        <f t="shared" ref="AM171" si="247">IF(VLOOKUP(AF171,Group,7,FALSE)="","",VLOOKUP(AF171,Group,7,FALSE))</f>
        <v/>
      </c>
      <c r="AO171" s="102" t="s">
        <v>52</v>
      </c>
    </row>
    <row r="172" spans="2:41" s="3" customFormat="1" ht="3" customHeight="1" x14ac:dyDescent="0.2">
      <c r="P172" s="74"/>
      <c r="Q172" s="90"/>
      <c r="R172" s="6"/>
      <c r="S172" s="39"/>
      <c r="T172" s="6"/>
      <c r="U172" s="5"/>
      <c r="V172" s="52"/>
      <c r="W172" s="56"/>
      <c r="X172" s="15"/>
      <c r="Y172" s="52"/>
      <c r="Z172" s="39"/>
      <c r="AA172" s="39"/>
      <c r="AB172" s="55"/>
      <c r="AC172" s="17"/>
      <c r="AD172" s="15"/>
      <c r="AE172" s="65"/>
      <c r="AF172" s="127"/>
      <c r="AG172" s="39"/>
      <c r="AH172" s="52"/>
      <c r="AI172" s="17"/>
      <c r="AJ172" s="39"/>
      <c r="AK172" s="17"/>
      <c r="AL172" s="17"/>
      <c r="AO172" s="31" t="s">
        <v>52</v>
      </c>
    </row>
    <row r="173" spans="2:41" s="3" customFormat="1" ht="9.9499999999999993" customHeight="1" x14ac:dyDescent="0.2">
      <c r="C173" s="35"/>
      <c r="D173" s="40" t="s">
        <v>161</v>
      </c>
      <c r="E173" s="182" t="s">
        <v>158</v>
      </c>
      <c r="F173" s="182"/>
      <c r="H173" s="182"/>
      <c r="I173" s="182"/>
      <c r="J173" s="182"/>
      <c r="L173" s="182"/>
      <c r="M173" s="182"/>
      <c r="N173" s="182"/>
      <c r="P173" s="30"/>
      <c r="Q173" s="30"/>
      <c r="R173" s="30"/>
      <c r="S173" s="39"/>
      <c r="T173" s="30"/>
      <c r="U173" s="5"/>
      <c r="V173" s="183"/>
      <c r="W173" s="69"/>
      <c r="X173" s="69"/>
      <c r="Y173" s="183"/>
      <c r="Z173" s="39"/>
      <c r="AA173" s="39"/>
      <c r="AB173" s="55"/>
      <c r="AC173" s="17"/>
      <c r="AD173" s="15"/>
      <c r="AE173" s="65"/>
      <c r="AF173" s="127"/>
      <c r="AG173" s="17"/>
      <c r="AH173" s="183"/>
      <c r="AJ173" s="17"/>
      <c r="AK173" s="17"/>
      <c r="AL173" s="17"/>
      <c r="AM173" s="17"/>
      <c r="AO173" s="31"/>
    </row>
    <row r="174" spans="2:41" s="3" customFormat="1" ht="1.5" customHeight="1" x14ac:dyDescent="0.2">
      <c r="P174" s="74"/>
      <c r="Q174" s="90"/>
      <c r="R174" s="6"/>
      <c r="S174" s="39"/>
      <c r="T174" s="6"/>
      <c r="U174" s="5"/>
      <c r="V174" s="183"/>
      <c r="W174" s="56"/>
      <c r="X174" s="15"/>
      <c r="Y174" s="183"/>
      <c r="Z174" s="39"/>
      <c r="AA174" s="39"/>
      <c r="AB174" s="55"/>
      <c r="AC174" s="17"/>
      <c r="AD174" s="15"/>
      <c r="AE174" s="65"/>
      <c r="AF174" s="127"/>
      <c r="AG174" s="39"/>
      <c r="AH174" s="183"/>
      <c r="AI174" s="17"/>
      <c r="AJ174" s="39"/>
      <c r="AK174" s="17"/>
      <c r="AL174" s="17"/>
      <c r="AO174" s="31" t="s">
        <v>52</v>
      </c>
    </row>
    <row r="175" spans="2:41" s="3" customFormat="1" ht="9.9499999999999993" customHeight="1" x14ac:dyDescent="0.2">
      <c r="B175" s="115" t="s">
        <v>105</v>
      </c>
      <c r="D175" s="40"/>
      <c r="E175" s="201" t="s">
        <v>199</v>
      </c>
      <c r="F175" s="74"/>
      <c r="G175" s="30" t="s">
        <v>196</v>
      </c>
      <c r="H175" s="30"/>
      <c r="I175" s="30"/>
      <c r="J175" s="30"/>
      <c r="K175" s="30"/>
      <c r="L175" s="184"/>
      <c r="M175" s="184"/>
      <c r="N175" s="30"/>
      <c r="P175" s="74"/>
      <c r="Q175" s="90"/>
      <c r="R175" s="29"/>
      <c r="S175" s="39">
        <f>IF(Suggested="Yes",AA175,AG175)</f>
        <v>167.55</v>
      </c>
      <c r="T175" s="37" t="s">
        <v>43</v>
      </c>
      <c r="U175" s="5" t="str">
        <f>+Instructions!$B$3</f>
        <v>C</v>
      </c>
      <c r="V175" s="52"/>
      <c r="W175" s="56">
        <f>+Instructions!$C$22</f>
        <v>0</v>
      </c>
      <c r="X175" s="17">
        <f t="shared" ref="X175" si="248">ROUND($AA175*(1-W175)+0.004999,2)</f>
        <v>167.55</v>
      </c>
      <c r="Y175" s="52"/>
      <c r="Z175" s="6" t="s">
        <v>248</v>
      </c>
      <c r="AA175" s="39">
        <v>167.55</v>
      </c>
      <c r="AB175" s="60">
        <f t="shared" ref="AB175" si="249">+W175</f>
        <v>0</v>
      </c>
      <c r="AC175" s="17">
        <f t="shared" ref="AC175" si="250">+X175</f>
        <v>167.55</v>
      </c>
      <c r="AD175" s="12">
        <f t="shared" ref="AD175" si="251">(AG175-AC175)/AG175</f>
        <v>0</v>
      </c>
      <c r="AE175" s="124"/>
      <c r="AF175" s="132">
        <v>3</v>
      </c>
      <c r="AG175" s="53">
        <f t="shared" ref="AG175" si="252">SUM(AJ175:AL175)+AE175</f>
        <v>167.55</v>
      </c>
      <c r="AH175" s="52"/>
      <c r="AJ175" s="17">
        <f t="shared" ref="AJ175" si="253">ROUND(AC175/(1-VLOOKUP(AF175,Group,2,FALSE)),2)</f>
        <v>167.55</v>
      </c>
      <c r="AK175" s="17">
        <f t="shared" ref="AK175" si="254">IF(VLOOKUP(AF175,Group,5,FALSE)="YES",VLOOKUP(ROUND(ROUND(AJ175,1)-AJ175,2),Round,2,FALSE)+VLOOKUP(AF175,Group,6,FALSE),0)</f>
        <v>0</v>
      </c>
      <c r="AL175" s="17">
        <f t="shared" ref="AL175" si="255">IF(VLOOKUP(AF175,Group,7,FALSE)="",0,ROUND(AJ175-0.04999,1)-AJ175+AM175)</f>
        <v>0</v>
      </c>
      <c r="AM175" s="17" t="str">
        <f t="shared" ref="AM175" si="256">IF(VLOOKUP(AF175,Group,7,FALSE)="","",VLOOKUP(AF175,Group,7,FALSE))</f>
        <v/>
      </c>
      <c r="AO175" s="102" t="s">
        <v>52</v>
      </c>
    </row>
    <row r="176" spans="2:41" s="3" customFormat="1" ht="1.5" customHeight="1" x14ac:dyDescent="0.2">
      <c r="P176" s="74"/>
      <c r="Q176" s="90"/>
      <c r="R176" s="6"/>
      <c r="S176" s="39"/>
      <c r="T176" s="6"/>
      <c r="U176" s="5"/>
      <c r="V176" s="183"/>
      <c r="W176" s="56"/>
      <c r="X176" s="15"/>
      <c r="Y176" s="183"/>
      <c r="Z176" s="39"/>
      <c r="AA176" s="39"/>
      <c r="AB176" s="55"/>
      <c r="AC176" s="17"/>
      <c r="AD176" s="15"/>
      <c r="AE176" s="65"/>
      <c r="AF176" s="127"/>
      <c r="AG176" s="39"/>
      <c r="AH176" s="183"/>
      <c r="AI176" s="17"/>
      <c r="AJ176" s="39"/>
      <c r="AK176" s="17"/>
      <c r="AL176" s="17"/>
      <c r="AO176" s="31" t="s">
        <v>52</v>
      </c>
    </row>
    <row r="177" spans="2:41" s="3" customFormat="1" ht="9.9499999999999993" customHeight="1" x14ac:dyDescent="0.2">
      <c r="B177" s="115" t="s">
        <v>105</v>
      </c>
      <c r="D177" s="40"/>
      <c r="E177" s="201" t="s">
        <v>200</v>
      </c>
      <c r="F177" s="74"/>
      <c r="G177" s="30" t="s">
        <v>197</v>
      </c>
      <c r="H177" s="30"/>
      <c r="I177" s="30"/>
      <c r="J177" s="30"/>
      <c r="K177" s="30"/>
      <c r="L177" s="30"/>
      <c r="M177" s="30"/>
      <c r="N177" s="30"/>
      <c r="P177" s="74"/>
      <c r="Q177" s="90"/>
      <c r="R177" s="29"/>
      <c r="S177" s="39">
        <f>IF(Suggested="Yes",AA177,AG177)</f>
        <v>324.45</v>
      </c>
      <c r="T177" s="37" t="s">
        <v>43</v>
      </c>
      <c r="U177" s="5" t="str">
        <f>+Instructions!$B$3</f>
        <v>C</v>
      </c>
      <c r="V177" s="52"/>
      <c r="W177" s="56">
        <f>+Instructions!$C$22</f>
        <v>0</v>
      </c>
      <c r="X177" s="17">
        <f t="shared" ref="X177" si="257">ROUND($AA177*(1-W177)+0.004999,2)</f>
        <v>324.45</v>
      </c>
      <c r="Y177" s="52"/>
      <c r="Z177" s="6" t="s">
        <v>247</v>
      </c>
      <c r="AA177" s="39">
        <v>324.45</v>
      </c>
      <c r="AB177" s="60">
        <f t="shared" ref="AB177" si="258">+W177</f>
        <v>0</v>
      </c>
      <c r="AC177" s="17">
        <f t="shared" ref="AC177" si="259">+X177</f>
        <v>324.45</v>
      </c>
      <c r="AD177" s="12">
        <f t="shared" ref="AD177" si="260">(AG177-AC177)/AG177</f>
        <v>0</v>
      </c>
      <c r="AE177" s="124"/>
      <c r="AF177" s="132">
        <v>3</v>
      </c>
      <c r="AG177" s="53">
        <f t="shared" ref="AG177" si="261">SUM(AJ177:AL177)+AE177</f>
        <v>324.45</v>
      </c>
      <c r="AH177" s="52"/>
      <c r="AJ177" s="17">
        <f t="shared" ref="AJ177" si="262">ROUND(AC177/(1-VLOOKUP(AF177,Group,2,FALSE)),2)</f>
        <v>324.45</v>
      </c>
      <c r="AK177" s="17">
        <f t="shared" ref="AK177" si="263">IF(VLOOKUP(AF177,Group,5,FALSE)="YES",VLOOKUP(ROUND(ROUND(AJ177,1)-AJ177,2),Round,2,FALSE)+VLOOKUP(AF177,Group,6,FALSE),0)</f>
        <v>0</v>
      </c>
      <c r="AL177" s="17">
        <f t="shared" ref="AL177" si="264">IF(VLOOKUP(AF177,Group,7,FALSE)="",0,ROUND(AJ177-0.04999,1)-AJ177+AM177)</f>
        <v>0</v>
      </c>
      <c r="AM177" s="17" t="str">
        <f t="shared" ref="AM177" si="265">IF(VLOOKUP(AF177,Group,7,FALSE)="","",VLOOKUP(AF177,Group,7,FALSE))</f>
        <v/>
      </c>
      <c r="AO177" s="102" t="s">
        <v>52</v>
      </c>
    </row>
    <row r="178" spans="2:41" s="3" customFormat="1" ht="1.5" customHeight="1" x14ac:dyDescent="0.2">
      <c r="P178" s="74"/>
      <c r="Q178" s="90"/>
      <c r="R178" s="6"/>
      <c r="S178" s="39"/>
      <c r="T178" s="6"/>
      <c r="U178" s="5"/>
      <c r="V178" s="183"/>
      <c r="W178" s="56"/>
      <c r="X178" s="15"/>
      <c r="Y178" s="183"/>
      <c r="Z178" s="39"/>
      <c r="AA178" s="39"/>
      <c r="AB178" s="55"/>
      <c r="AC178" s="17"/>
      <c r="AD178" s="15"/>
      <c r="AE178" s="65"/>
      <c r="AF178" s="127"/>
      <c r="AG178" s="39"/>
      <c r="AH178" s="183"/>
      <c r="AI178" s="17"/>
      <c r="AJ178" s="39"/>
      <c r="AK178" s="17"/>
      <c r="AL178" s="17"/>
      <c r="AO178" s="31" t="s">
        <v>52</v>
      </c>
    </row>
    <row r="179" spans="2:41" s="3" customFormat="1" ht="9.9499999999999993" customHeight="1" x14ac:dyDescent="0.2">
      <c r="B179" s="115" t="s">
        <v>105</v>
      </c>
      <c r="D179" s="40"/>
      <c r="E179" s="74" t="s">
        <v>184</v>
      </c>
      <c r="F179" s="74"/>
      <c r="G179" s="30" t="s">
        <v>198</v>
      </c>
      <c r="H179" s="30"/>
      <c r="I179" s="30"/>
      <c r="J179" s="184"/>
      <c r="K179" s="30"/>
      <c r="L179" s="184" t="s">
        <v>232</v>
      </c>
      <c r="M179" s="184"/>
      <c r="N179" s="30"/>
      <c r="P179" s="74"/>
      <c r="Q179" s="90"/>
      <c r="R179" s="29"/>
      <c r="S179" s="39">
        <f>IF(Suggested="Yes",AA179,AG179)</f>
        <v>65.349999999999994</v>
      </c>
      <c r="T179" s="37" t="s">
        <v>43</v>
      </c>
      <c r="U179" s="5" t="str">
        <f>+Instructions!$B$3</f>
        <v>C</v>
      </c>
      <c r="V179" s="52"/>
      <c r="W179" s="56">
        <f>+Instructions!$C$22</f>
        <v>0</v>
      </c>
      <c r="X179" s="17">
        <f>ROUND($AA179*(1-W179)+0.004999,2)</f>
        <v>65.349999999999994</v>
      </c>
      <c r="Y179" s="52"/>
      <c r="Z179" s="6" t="s">
        <v>248</v>
      </c>
      <c r="AA179" s="39">
        <v>65.349999999999994</v>
      </c>
      <c r="AB179" s="60">
        <f t="shared" ref="AB179" si="266">+W179</f>
        <v>0</v>
      </c>
      <c r="AC179" s="17">
        <f t="shared" ref="AC179" si="267">+X179</f>
        <v>65.349999999999994</v>
      </c>
      <c r="AD179" s="12">
        <f t="shared" ref="AD179" si="268">(AG179-AC179)/AG179</f>
        <v>0</v>
      </c>
      <c r="AE179" s="124"/>
      <c r="AF179" s="132">
        <v>3</v>
      </c>
      <c r="AG179" s="53">
        <f t="shared" ref="AG179" si="269">SUM(AJ179:AL179)+AE179</f>
        <v>65.349999999999994</v>
      </c>
      <c r="AH179" s="52"/>
      <c r="AJ179" s="17">
        <f t="shared" ref="AJ179" si="270">ROUND(AC179/(1-VLOOKUP(AF179,Group,2,FALSE)),2)</f>
        <v>65.349999999999994</v>
      </c>
      <c r="AK179" s="17">
        <f t="shared" ref="AK179" si="271">IF(VLOOKUP(AF179,Group,5,FALSE)="YES",VLOOKUP(ROUND(ROUND(AJ179,1)-AJ179,2),Round,2,FALSE)+VLOOKUP(AF179,Group,6,FALSE),0)</f>
        <v>0</v>
      </c>
      <c r="AL179" s="17">
        <f t="shared" ref="AL179" si="272">IF(VLOOKUP(AF179,Group,7,FALSE)="",0,ROUND(AJ179-0.04999,1)-AJ179+AM179)</f>
        <v>0</v>
      </c>
      <c r="AM179" s="17" t="str">
        <f t="shared" ref="AM179" si="273">IF(VLOOKUP(AF179,Group,7,FALSE)="","",VLOOKUP(AF179,Group,7,FALSE))</f>
        <v/>
      </c>
      <c r="AO179" s="102" t="s">
        <v>52</v>
      </c>
    </row>
    <row r="180" spans="2:41" s="3" customFormat="1" ht="3.95" customHeight="1" x14ac:dyDescent="0.2">
      <c r="P180" s="74"/>
      <c r="Q180" s="90"/>
      <c r="R180" s="6"/>
      <c r="S180" s="39"/>
      <c r="T180" s="6"/>
      <c r="U180" s="5"/>
      <c r="V180" s="183"/>
      <c r="W180" s="56"/>
      <c r="X180" s="15"/>
      <c r="Y180" s="183"/>
      <c r="Z180" s="39"/>
      <c r="AA180" s="39"/>
      <c r="AB180" s="55"/>
      <c r="AC180" s="17"/>
      <c r="AD180" s="15"/>
      <c r="AE180" s="65"/>
      <c r="AF180" s="127"/>
      <c r="AG180" s="39"/>
      <c r="AH180" s="183"/>
      <c r="AI180" s="17"/>
      <c r="AJ180" s="39"/>
      <c r="AK180" s="17"/>
      <c r="AL180" s="17"/>
      <c r="AO180" s="31" t="s">
        <v>52</v>
      </c>
    </row>
    <row r="181" spans="2:41" s="3" customFormat="1" ht="10.5" customHeight="1" x14ac:dyDescent="0.2">
      <c r="D181" s="73" t="s">
        <v>176</v>
      </c>
      <c r="E181" s="154"/>
      <c r="P181" s="4"/>
      <c r="Q181" s="6"/>
      <c r="R181" s="177" t="s">
        <v>86</v>
      </c>
      <c r="S181" s="178" t="s">
        <v>177</v>
      </c>
      <c r="T181" s="179"/>
      <c r="U181" s="5"/>
      <c r="V181" s="183"/>
      <c r="W181" s="69"/>
      <c r="X181" s="69"/>
      <c r="Y181" s="183"/>
      <c r="Z181" s="39"/>
      <c r="AA181" s="39"/>
      <c r="AB181" s="55"/>
      <c r="AC181" s="17"/>
      <c r="AD181" s="15"/>
      <c r="AE181" s="65"/>
      <c r="AF181" s="127"/>
      <c r="AG181" s="17"/>
      <c r="AH181" s="183"/>
      <c r="AJ181" s="17"/>
      <c r="AK181" s="17"/>
      <c r="AL181" s="17"/>
      <c r="AM181" s="17"/>
      <c r="AO181" s="31" t="s">
        <v>52</v>
      </c>
    </row>
    <row r="182" spans="2:41" s="3" customFormat="1" ht="3" customHeight="1" x14ac:dyDescent="0.2">
      <c r="P182" s="74"/>
      <c r="Q182" s="90"/>
      <c r="R182" s="6"/>
      <c r="S182" s="39"/>
      <c r="T182" s="6"/>
      <c r="U182" s="5"/>
      <c r="V182" s="52"/>
      <c r="W182" s="56"/>
      <c r="X182" s="15"/>
      <c r="Y182" s="52"/>
      <c r="Z182" s="39"/>
      <c r="AA182" s="39"/>
      <c r="AB182" s="55"/>
      <c r="AC182" s="17"/>
      <c r="AD182" s="15"/>
      <c r="AE182" s="65"/>
      <c r="AF182" s="127"/>
      <c r="AG182" s="39"/>
      <c r="AH182" s="52"/>
      <c r="AI182" s="17"/>
      <c r="AJ182" s="39"/>
      <c r="AK182" s="17"/>
      <c r="AL182" s="17"/>
      <c r="AO182" s="31" t="s">
        <v>52</v>
      </c>
    </row>
    <row r="183" spans="2:41" s="3" customFormat="1" ht="9.9499999999999993" customHeight="1" x14ac:dyDescent="0.2">
      <c r="B183" s="115" t="s">
        <v>105</v>
      </c>
      <c r="D183" s="40"/>
      <c r="E183" s="74" t="s">
        <v>180</v>
      </c>
      <c r="F183" s="74"/>
      <c r="G183" s="30" t="s">
        <v>182</v>
      </c>
      <c r="H183" s="30"/>
      <c r="I183" s="30"/>
      <c r="J183" s="30"/>
      <c r="K183" s="30"/>
      <c r="L183" s="30"/>
      <c r="M183" s="30"/>
      <c r="N183" s="30"/>
      <c r="P183" s="74"/>
      <c r="Q183" s="90"/>
      <c r="R183" s="29"/>
      <c r="S183" s="39">
        <f>IF(Suggested="Yes",AA183,AG183)</f>
        <v>36.25</v>
      </c>
      <c r="T183" s="37" t="s">
        <v>43</v>
      </c>
      <c r="U183" s="5" t="str">
        <f>+Instructions!$B$3</f>
        <v>C</v>
      </c>
      <c r="V183" s="52"/>
      <c r="W183" s="56">
        <f>+Instructions!$C$22</f>
        <v>0</v>
      </c>
      <c r="X183" s="17">
        <f>ROUND($AA183*(1-W183)+0.004999,2)</f>
        <v>36.25</v>
      </c>
      <c r="Y183" s="52"/>
      <c r="Z183" s="6" t="s">
        <v>248</v>
      </c>
      <c r="AA183" s="39">
        <v>36.25</v>
      </c>
      <c r="AB183" s="60">
        <f t="shared" ref="AB183:AC185" si="274">+W183</f>
        <v>0</v>
      </c>
      <c r="AC183" s="17">
        <f t="shared" si="274"/>
        <v>36.25</v>
      </c>
      <c r="AD183" s="12">
        <f>(AG183-AC183)/AG183</f>
        <v>0</v>
      </c>
      <c r="AE183" s="124"/>
      <c r="AF183" s="132">
        <v>3</v>
      </c>
      <c r="AG183" s="53">
        <f>SUM(AJ183:AL183)+AE183</f>
        <v>36.25</v>
      </c>
      <c r="AH183" s="52"/>
      <c r="AJ183" s="17">
        <f>ROUND(AC183/(1-VLOOKUP(AF183,Group,2,FALSE)),2)</f>
        <v>36.25</v>
      </c>
      <c r="AK183" s="17">
        <f>IF(VLOOKUP(AF183,Group,5,FALSE)="YES",VLOOKUP(ROUND(ROUND(AJ183,1)-AJ183,2),Round,2,FALSE)+VLOOKUP(AF183,Group,6,FALSE),0)</f>
        <v>0</v>
      </c>
      <c r="AL183" s="17">
        <f>IF(VLOOKUP(AF183,Group,7,FALSE)="",0,ROUND(AJ183-0.04999,1)-AJ183+AM183)</f>
        <v>0</v>
      </c>
      <c r="AM183" s="17" t="str">
        <f>IF(VLOOKUP(AF183,Group,7,FALSE)="","",VLOOKUP(AF183,Group,7,FALSE))</f>
        <v/>
      </c>
      <c r="AO183" s="102" t="s">
        <v>52</v>
      </c>
    </row>
    <row r="184" spans="2:41" s="3" customFormat="1" ht="9.9499999999999993" customHeight="1" x14ac:dyDescent="0.2">
      <c r="B184" s="115" t="s">
        <v>105</v>
      </c>
      <c r="D184" s="40"/>
      <c r="E184" s="74" t="s">
        <v>179</v>
      </c>
      <c r="F184" s="74"/>
      <c r="G184" s="30" t="s">
        <v>178</v>
      </c>
      <c r="H184" s="30"/>
      <c r="I184" s="30"/>
      <c r="J184" s="30"/>
      <c r="K184" s="30"/>
      <c r="L184" s="30"/>
      <c r="M184" s="30"/>
      <c r="N184" s="30"/>
      <c r="P184" s="74"/>
      <c r="Q184" s="90"/>
      <c r="R184" s="29"/>
      <c r="S184" s="39">
        <f>IF(Suggested="Yes",AA184,AG184)</f>
        <v>36.25</v>
      </c>
      <c r="T184" s="37" t="s">
        <v>43</v>
      </c>
      <c r="U184" s="5" t="str">
        <f>+Instructions!$B$3</f>
        <v>C</v>
      </c>
      <c r="V184" s="52"/>
      <c r="W184" s="56">
        <f>+Instructions!$C$22</f>
        <v>0</v>
      </c>
      <c r="X184" s="17">
        <f>ROUND($AA184*(1-W184)+0.004999,2)</f>
        <v>36.25</v>
      </c>
      <c r="Y184" s="52"/>
      <c r="Z184" s="6" t="s">
        <v>248</v>
      </c>
      <c r="AA184" s="39">
        <v>36.25</v>
      </c>
      <c r="AB184" s="60">
        <f t="shared" si="274"/>
        <v>0</v>
      </c>
      <c r="AC184" s="17">
        <f t="shared" si="274"/>
        <v>36.25</v>
      </c>
      <c r="AD184" s="12">
        <f>(AG184-AC184)/AG184</f>
        <v>0</v>
      </c>
      <c r="AE184" s="124"/>
      <c r="AF184" s="132">
        <v>3</v>
      </c>
      <c r="AG184" s="53">
        <f>SUM(AJ184:AL184)+AE184</f>
        <v>36.25</v>
      </c>
      <c r="AH184" s="52"/>
      <c r="AJ184" s="17">
        <f>ROUND(AC184/(1-VLOOKUP(AF184,Group,2,FALSE)),2)</f>
        <v>36.25</v>
      </c>
      <c r="AK184" s="17">
        <f>IF(VLOOKUP(AF184,Group,5,FALSE)="YES",VLOOKUP(ROUND(ROUND(AJ184,1)-AJ184,2),Round,2,FALSE)+VLOOKUP(AF184,Group,6,FALSE),0)</f>
        <v>0</v>
      </c>
      <c r="AL184" s="17">
        <f>IF(VLOOKUP(AF184,Group,7,FALSE)="",0,ROUND(AJ184-0.04999,1)-AJ184+AM184)</f>
        <v>0</v>
      </c>
      <c r="AM184" s="17" t="str">
        <f>IF(VLOOKUP(AF184,Group,7,FALSE)="","",VLOOKUP(AF184,Group,7,FALSE))</f>
        <v/>
      </c>
      <c r="AO184" s="102" t="s">
        <v>52</v>
      </c>
    </row>
    <row r="185" spans="2:41" s="3" customFormat="1" ht="9.9499999999999993" customHeight="1" x14ac:dyDescent="0.2">
      <c r="B185" s="115" t="s">
        <v>105</v>
      </c>
      <c r="D185" s="40"/>
      <c r="E185" s="74" t="s">
        <v>181</v>
      </c>
      <c r="F185" s="74"/>
      <c r="G185" s="30" t="s">
        <v>183</v>
      </c>
      <c r="H185" s="30"/>
      <c r="I185" s="30"/>
      <c r="J185" s="30"/>
      <c r="K185" s="30"/>
      <c r="L185" s="30"/>
      <c r="M185" s="30"/>
      <c r="N185" s="30"/>
      <c r="P185" s="74"/>
      <c r="Q185" s="90"/>
      <c r="R185" s="29"/>
      <c r="S185" s="39">
        <f>IF(Suggested="Yes",AA185,AG185)</f>
        <v>36.25</v>
      </c>
      <c r="T185" s="37" t="s">
        <v>43</v>
      </c>
      <c r="U185" s="5" t="str">
        <f>+Instructions!$B$3</f>
        <v>C</v>
      </c>
      <c r="V185" s="52"/>
      <c r="W185" s="56">
        <f>+Instructions!$C$22</f>
        <v>0</v>
      </c>
      <c r="X185" s="17">
        <f>ROUND($AA185*(1-W185)+0.004999,2)</f>
        <v>36.25</v>
      </c>
      <c r="Y185" s="52"/>
      <c r="Z185" s="6" t="s">
        <v>248</v>
      </c>
      <c r="AA185" s="39">
        <v>36.25</v>
      </c>
      <c r="AB185" s="60">
        <f t="shared" si="274"/>
        <v>0</v>
      </c>
      <c r="AC185" s="17">
        <f t="shared" si="274"/>
        <v>36.25</v>
      </c>
      <c r="AD185" s="12">
        <f>(AG185-AC185)/AG185</f>
        <v>0</v>
      </c>
      <c r="AE185" s="124"/>
      <c r="AF185" s="132">
        <v>3</v>
      </c>
      <c r="AG185" s="53">
        <f>SUM(AJ185:AL185)+AE185</f>
        <v>36.25</v>
      </c>
      <c r="AH185" s="52"/>
      <c r="AJ185" s="17">
        <f>ROUND(AC185/(1-VLOOKUP(AF185,Group,2,FALSE)),2)</f>
        <v>36.25</v>
      </c>
      <c r="AK185" s="17">
        <f>IF(VLOOKUP(AF185,Group,5,FALSE)="YES",VLOOKUP(ROUND(ROUND(AJ185,1)-AJ185,2),Round,2,FALSE)+VLOOKUP(AF185,Group,6,FALSE),0)</f>
        <v>0</v>
      </c>
      <c r="AL185" s="17">
        <f>IF(VLOOKUP(AF185,Group,7,FALSE)="",0,ROUND(AJ185-0.04999,1)-AJ185+AM185)</f>
        <v>0</v>
      </c>
      <c r="AM185" s="17" t="str">
        <f>IF(VLOOKUP(AF185,Group,7,FALSE)="","",VLOOKUP(AF185,Group,7,FALSE))</f>
        <v/>
      </c>
      <c r="AO185" s="102" t="s">
        <v>52</v>
      </c>
    </row>
    <row r="186" spans="2:41" s="3" customFormat="1" ht="3.95" customHeight="1" x14ac:dyDescent="0.2">
      <c r="P186" s="74"/>
      <c r="Q186" s="90"/>
      <c r="R186" s="6"/>
      <c r="S186" s="39"/>
      <c r="T186" s="6"/>
      <c r="U186" s="5"/>
      <c r="V186" s="52"/>
      <c r="W186" s="56"/>
      <c r="X186" s="15"/>
      <c r="Y186" s="52"/>
      <c r="Z186" s="39"/>
      <c r="AA186" s="39"/>
      <c r="AB186" s="55"/>
      <c r="AC186" s="17"/>
      <c r="AD186" s="15"/>
      <c r="AE186" s="65"/>
      <c r="AF186" s="127"/>
      <c r="AG186" s="39"/>
      <c r="AH186" s="52"/>
      <c r="AJ186" s="17"/>
      <c r="AK186" s="17"/>
      <c r="AL186" s="17"/>
      <c r="AM186" s="17"/>
      <c r="AO186" s="31" t="s">
        <v>52</v>
      </c>
    </row>
    <row r="187" spans="2:41" s="3" customFormat="1" ht="10.5" customHeight="1" x14ac:dyDescent="0.2">
      <c r="D187" s="73" t="s">
        <v>203</v>
      </c>
      <c r="E187" s="154"/>
      <c r="P187" s="4"/>
      <c r="Q187" s="6"/>
      <c r="R187" s="177" t="s">
        <v>86</v>
      </c>
      <c r="S187" s="178" t="s">
        <v>168</v>
      </c>
      <c r="T187" s="179"/>
      <c r="U187" s="5"/>
      <c r="V187" s="183"/>
      <c r="W187" s="69"/>
      <c r="X187" s="69"/>
      <c r="Y187" s="183"/>
      <c r="Z187" s="39"/>
      <c r="AA187" s="39"/>
      <c r="AB187" s="55"/>
      <c r="AC187" s="17"/>
      <c r="AD187" s="15"/>
      <c r="AE187" s="65"/>
      <c r="AF187" s="127"/>
      <c r="AG187" s="17"/>
      <c r="AH187" s="183"/>
      <c r="AJ187" s="17"/>
      <c r="AK187" s="17"/>
      <c r="AL187" s="17"/>
      <c r="AM187" s="17"/>
      <c r="AO187" s="31" t="s">
        <v>52</v>
      </c>
    </row>
    <row r="188" spans="2:41" s="3" customFormat="1" ht="2.85" customHeight="1" x14ac:dyDescent="0.2">
      <c r="P188" s="74"/>
      <c r="Q188" s="90"/>
      <c r="R188" s="6"/>
      <c r="S188" s="39"/>
      <c r="T188" s="6"/>
      <c r="U188" s="5"/>
      <c r="V188" s="52"/>
      <c r="W188" s="56"/>
      <c r="X188" s="15"/>
      <c r="Y188" s="52"/>
      <c r="Z188" s="39"/>
      <c r="AA188" s="39"/>
      <c r="AB188" s="55"/>
      <c r="AC188" s="17"/>
      <c r="AD188" s="15"/>
      <c r="AE188" s="65"/>
      <c r="AF188" s="127"/>
      <c r="AG188" s="39"/>
      <c r="AH188" s="52"/>
      <c r="AI188" s="17"/>
      <c r="AJ188" s="39"/>
      <c r="AK188" s="17"/>
      <c r="AL188" s="17"/>
      <c r="AO188" s="31" t="s">
        <v>52</v>
      </c>
    </row>
    <row r="189" spans="2:41" s="3" customFormat="1" ht="9.9499999999999993" customHeight="1" x14ac:dyDescent="0.2">
      <c r="C189" s="35"/>
      <c r="D189" s="40" t="s">
        <v>161</v>
      </c>
      <c r="E189" s="182" t="s">
        <v>118</v>
      </c>
      <c r="F189" s="182"/>
      <c r="H189" s="182"/>
      <c r="I189" s="182"/>
      <c r="J189" s="182"/>
      <c r="M189" s="182"/>
      <c r="N189" s="182"/>
      <c r="P189" s="30"/>
      <c r="Q189" s="30"/>
      <c r="R189" s="30"/>
      <c r="S189" s="39"/>
      <c r="T189" s="30"/>
      <c r="U189" s="5"/>
      <c r="V189" s="183"/>
      <c r="W189" s="69"/>
      <c r="X189" s="69"/>
      <c r="Y189" s="183"/>
      <c r="Z189" s="39"/>
      <c r="AA189" s="39"/>
      <c r="AB189" s="55"/>
      <c r="AC189" s="17"/>
      <c r="AD189" s="15"/>
      <c r="AE189" s="65"/>
      <c r="AF189" s="127"/>
      <c r="AG189" s="17"/>
      <c r="AH189" s="183"/>
      <c r="AJ189" s="17"/>
      <c r="AK189" s="17"/>
      <c r="AL189" s="17"/>
      <c r="AM189" s="17"/>
      <c r="AO189" s="31"/>
    </row>
    <row r="190" spans="2:41" s="3" customFormat="1" ht="1.5" customHeight="1" x14ac:dyDescent="0.2">
      <c r="P190" s="74"/>
      <c r="Q190" s="90"/>
      <c r="R190" s="6"/>
      <c r="S190" s="39"/>
      <c r="T190" s="6"/>
      <c r="U190" s="5"/>
      <c r="V190" s="52"/>
      <c r="W190" s="56"/>
      <c r="X190" s="15"/>
      <c r="Y190" s="52"/>
      <c r="Z190" s="39"/>
      <c r="AA190" s="39"/>
      <c r="AB190" s="55"/>
      <c r="AC190" s="17"/>
      <c r="AD190" s="15"/>
      <c r="AE190" s="65"/>
      <c r="AF190" s="127"/>
      <c r="AG190" s="39"/>
      <c r="AH190" s="52"/>
      <c r="AI190" s="17"/>
      <c r="AJ190" s="39"/>
      <c r="AK190" s="17"/>
      <c r="AL190" s="17"/>
      <c r="AO190" s="31" t="s">
        <v>52</v>
      </c>
    </row>
    <row r="191" spans="2:41" s="3" customFormat="1" ht="9.9499999999999993" customHeight="1" x14ac:dyDescent="0.2">
      <c r="B191" s="115" t="s">
        <v>105</v>
      </c>
      <c r="D191" s="40"/>
      <c r="E191" s="74" t="s">
        <v>159</v>
      </c>
      <c r="F191" s="74"/>
      <c r="G191" s="30" t="s">
        <v>160</v>
      </c>
      <c r="H191" s="30"/>
      <c r="I191" s="30"/>
      <c r="L191" s="184" t="s">
        <v>232</v>
      </c>
      <c r="M191" s="30"/>
      <c r="N191" s="30"/>
      <c r="P191" s="74"/>
      <c r="Q191" s="90"/>
      <c r="R191" s="29"/>
      <c r="S191" s="39">
        <f>IF(Suggested="Yes",AA191,AG191)</f>
        <v>442.95</v>
      </c>
      <c r="T191" s="37" t="s">
        <v>43</v>
      </c>
      <c r="U191" s="5" t="str">
        <f>+Instructions!$B$3</f>
        <v>C</v>
      </c>
      <c r="V191" s="52"/>
      <c r="W191" s="56">
        <f>+Instructions!$C$22</f>
        <v>0</v>
      </c>
      <c r="X191" s="17">
        <f>ROUND($AA191*(1-W191)+0.004999,2)</f>
        <v>442.95</v>
      </c>
      <c r="Y191" s="52"/>
      <c r="Z191" s="6" t="s">
        <v>248</v>
      </c>
      <c r="AA191" s="39">
        <v>442.95</v>
      </c>
      <c r="AB191" s="60">
        <f t="shared" ref="AB191:AB193" si="275">+W191</f>
        <v>0</v>
      </c>
      <c r="AC191" s="17">
        <f t="shared" ref="AC191:AC193" si="276">+X191</f>
        <v>442.95</v>
      </c>
      <c r="AD191" s="12">
        <f t="shared" ref="AD191:AD193" si="277">(AG191-AC191)/AG191</f>
        <v>0</v>
      </c>
      <c r="AE191" s="124"/>
      <c r="AF191" s="132">
        <v>3</v>
      </c>
      <c r="AG191" s="53">
        <f t="shared" ref="AG191:AG193" si="278">SUM(AJ191:AL191)+AE191</f>
        <v>442.95</v>
      </c>
      <c r="AH191" s="52"/>
      <c r="AJ191" s="17">
        <f t="shared" ref="AJ191:AJ193" si="279">ROUND(AC191/(1-VLOOKUP(AF191,Group,2,FALSE)),2)</f>
        <v>442.95</v>
      </c>
      <c r="AK191" s="17">
        <f t="shared" ref="AK191:AK193" si="280">IF(VLOOKUP(AF191,Group,5,FALSE)="YES",VLOOKUP(ROUND(ROUND(AJ191,1)-AJ191,2),Round,2,FALSE)+VLOOKUP(AF191,Group,6,FALSE),0)</f>
        <v>0</v>
      </c>
      <c r="AL191" s="17">
        <f t="shared" ref="AL191:AL193" si="281">IF(VLOOKUP(AF191,Group,7,FALSE)="",0,ROUND(AJ191-0.04999,1)-AJ191+AM191)</f>
        <v>0</v>
      </c>
      <c r="AM191" s="17" t="str">
        <f t="shared" ref="AM191:AM193" si="282">IF(VLOOKUP(AF191,Group,7,FALSE)="","",VLOOKUP(AF191,Group,7,FALSE))</f>
        <v/>
      </c>
      <c r="AO191" s="102" t="s">
        <v>52</v>
      </c>
    </row>
    <row r="192" spans="2:41" s="3" customFormat="1" ht="9.9499999999999993" customHeight="1" x14ac:dyDescent="0.2">
      <c r="B192" s="115" t="s">
        <v>105</v>
      </c>
      <c r="D192" s="40"/>
      <c r="E192" s="74" t="s">
        <v>162</v>
      </c>
      <c r="F192" s="74"/>
      <c r="G192" s="30" t="s">
        <v>160</v>
      </c>
      <c r="H192" s="30"/>
      <c r="I192" s="30"/>
      <c r="L192" s="184" t="s">
        <v>232</v>
      </c>
      <c r="M192" s="30"/>
      <c r="N192" s="30"/>
      <c r="P192" s="74"/>
      <c r="Q192" s="90"/>
      <c r="R192" s="29"/>
      <c r="S192" s="39">
        <f>IF(Suggested="Yes",AA192,AG192)</f>
        <v>467.2</v>
      </c>
      <c r="T192" s="37" t="s">
        <v>43</v>
      </c>
      <c r="U192" s="5" t="str">
        <f>+Instructions!$B$3</f>
        <v>C</v>
      </c>
      <c r="V192" s="52"/>
      <c r="W192" s="56">
        <f>+Instructions!$C$22</f>
        <v>0</v>
      </c>
      <c r="X192" s="17">
        <f>ROUND($AA192*(1-W192)+0.004999,2)</f>
        <v>467.2</v>
      </c>
      <c r="Y192" s="52"/>
      <c r="Z192" s="6" t="s">
        <v>248</v>
      </c>
      <c r="AA192" s="39">
        <v>467.2</v>
      </c>
      <c r="AB192" s="60">
        <f t="shared" si="275"/>
        <v>0</v>
      </c>
      <c r="AC192" s="17">
        <f t="shared" si="276"/>
        <v>467.2</v>
      </c>
      <c r="AD192" s="12">
        <f t="shared" si="277"/>
        <v>0</v>
      </c>
      <c r="AE192" s="124"/>
      <c r="AF192" s="132">
        <v>3</v>
      </c>
      <c r="AG192" s="53">
        <f t="shared" si="278"/>
        <v>467.2</v>
      </c>
      <c r="AH192" s="52"/>
      <c r="AJ192" s="17">
        <f t="shared" si="279"/>
        <v>467.2</v>
      </c>
      <c r="AK192" s="17">
        <f t="shared" si="280"/>
        <v>0</v>
      </c>
      <c r="AL192" s="17">
        <f t="shared" si="281"/>
        <v>0</v>
      </c>
      <c r="AM192" s="17" t="str">
        <f t="shared" si="282"/>
        <v/>
      </c>
      <c r="AO192" s="102" t="s">
        <v>52</v>
      </c>
    </row>
    <row r="193" spans="2:41" s="3" customFormat="1" ht="9.9499999999999993" customHeight="1" x14ac:dyDescent="0.2">
      <c r="B193" s="115" t="s">
        <v>105</v>
      </c>
      <c r="D193" s="40"/>
      <c r="E193" s="74" t="s">
        <v>163</v>
      </c>
      <c r="F193" s="74"/>
      <c r="G193" s="30" t="s">
        <v>160</v>
      </c>
      <c r="H193" s="30"/>
      <c r="I193" s="30"/>
      <c r="L193" s="184" t="s">
        <v>232</v>
      </c>
      <c r="M193" s="30"/>
      <c r="N193" s="30"/>
      <c r="P193" s="74"/>
      <c r="Q193" s="90"/>
      <c r="R193" s="29"/>
      <c r="S193" s="39">
        <f>IF(Suggested="Yes",AA193,AG193)</f>
        <v>538.1</v>
      </c>
      <c r="T193" s="37" t="s">
        <v>43</v>
      </c>
      <c r="U193" s="5" t="str">
        <f>+Instructions!$B$3</f>
        <v>C</v>
      </c>
      <c r="V193" s="52"/>
      <c r="W193" s="56">
        <f>+Instructions!$C$22</f>
        <v>0</v>
      </c>
      <c r="X193" s="17">
        <f>ROUND($AA193*(1-W193)+0.004999,2)</f>
        <v>538.1</v>
      </c>
      <c r="Y193" s="52"/>
      <c r="Z193" s="6" t="s">
        <v>248</v>
      </c>
      <c r="AA193" s="39">
        <v>538.1</v>
      </c>
      <c r="AB193" s="60">
        <f t="shared" si="275"/>
        <v>0</v>
      </c>
      <c r="AC193" s="17">
        <f t="shared" si="276"/>
        <v>538.1</v>
      </c>
      <c r="AD193" s="12">
        <f t="shared" si="277"/>
        <v>0</v>
      </c>
      <c r="AE193" s="124"/>
      <c r="AF193" s="132">
        <v>3</v>
      </c>
      <c r="AG193" s="53">
        <f t="shared" si="278"/>
        <v>538.1</v>
      </c>
      <c r="AH193" s="52"/>
      <c r="AJ193" s="17">
        <f t="shared" si="279"/>
        <v>538.1</v>
      </c>
      <c r="AK193" s="17">
        <f t="shared" si="280"/>
        <v>0</v>
      </c>
      <c r="AL193" s="17">
        <f t="shared" si="281"/>
        <v>0</v>
      </c>
      <c r="AM193" s="17" t="str">
        <f t="shared" si="282"/>
        <v/>
      </c>
      <c r="AO193" s="102" t="s">
        <v>52</v>
      </c>
    </row>
    <row r="194" spans="2:41" s="3" customFormat="1" ht="1.5" customHeight="1" x14ac:dyDescent="0.2">
      <c r="P194" s="74"/>
      <c r="Q194" s="90"/>
      <c r="R194" s="6"/>
      <c r="S194" s="39"/>
      <c r="T194" s="6"/>
      <c r="U194" s="5"/>
      <c r="V194" s="52"/>
      <c r="W194" s="56"/>
      <c r="X194" s="15"/>
      <c r="Y194" s="52"/>
      <c r="Z194" s="39"/>
      <c r="AA194" s="39"/>
      <c r="AB194" s="55"/>
      <c r="AC194" s="17"/>
      <c r="AD194" s="15"/>
      <c r="AE194" s="65"/>
      <c r="AF194" s="127"/>
      <c r="AG194" s="39"/>
      <c r="AH194" s="52"/>
      <c r="AI194" s="17"/>
      <c r="AJ194" s="39"/>
      <c r="AK194" s="17"/>
      <c r="AL194" s="17"/>
      <c r="AO194" s="31" t="s">
        <v>52</v>
      </c>
    </row>
    <row r="195" spans="2:41" s="3" customFormat="1" ht="9.9499999999999993" customHeight="1" x14ac:dyDescent="0.2">
      <c r="B195" s="115" t="s">
        <v>105</v>
      </c>
      <c r="D195" s="40"/>
      <c r="E195" s="74" t="s">
        <v>162</v>
      </c>
      <c r="F195" s="74"/>
      <c r="G195" s="30" t="s">
        <v>166</v>
      </c>
      <c r="H195" s="30"/>
      <c r="I195" s="30"/>
      <c r="L195" s="184" t="s">
        <v>232</v>
      </c>
      <c r="M195" s="30"/>
      <c r="N195" s="30"/>
      <c r="P195" s="74"/>
      <c r="Q195" s="90"/>
      <c r="R195" s="29"/>
      <c r="S195" s="39">
        <f>IF(Suggested="Yes",AA195,AG195)</f>
        <v>549.20000000000005</v>
      </c>
      <c r="T195" s="37" t="s">
        <v>43</v>
      </c>
      <c r="U195" s="5" t="str">
        <f>+Instructions!$B$3</f>
        <v>C</v>
      </c>
      <c r="V195" s="52"/>
      <c r="W195" s="56">
        <f>+Instructions!$C$22</f>
        <v>0</v>
      </c>
      <c r="X195" s="17">
        <f>ROUND($AA195*(1-W195)+0.004999,2)</f>
        <v>549.20000000000005</v>
      </c>
      <c r="Y195" s="52"/>
      <c r="Z195" s="6" t="s">
        <v>248</v>
      </c>
      <c r="AA195" s="39">
        <v>549.20000000000005</v>
      </c>
      <c r="AB195" s="60">
        <f>+W195</f>
        <v>0</v>
      </c>
      <c r="AC195" s="17">
        <f>+X195</f>
        <v>549.20000000000005</v>
      </c>
      <c r="AD195" s="12">
        <f>(AG195-AC195)/AG195</f>
        <v>0</v>
      </c>
      <c r="AE195" s="124"/>
      <c r="AF195" s="132">
        <v>3</v>
      </c>
      <c r="AG195" s="53">
        <f>SUM(AJ195:AL195)+AE195</f>
        <v>549.20000000000005</v>
      </c>
      <c r="AH195" s="52"/>
      <c r="AJ195" s="17">
        <f>ROUND(AC195/(1-VLOOKUP(AF195,Group,2,FALSE)),2)</f>
        <v>549.20000000000005</v>
      </c>
      <c r="AK195" s="17">
        <f>IF(VLOOKUP(AF195,Group,5,FALSE)="YES",VLOOKUP(ROUND(ROUND(AJ195,1)-AJ195,2),Round,2,FALSE)+VLOOKUP(AF195,Group,6,FALSE),0)</f>
        <v>0</v>
      </c>
      <c r="AL195" s="17">
        <f>IF(VLOOKUP(AF195,Group,7,FALSE)="",0,ROUND(AJ195-0.04999,1)-AJ195+AM195)</f>
        <v>0</v>
      </c>
      <c r="AM195" s="17" t="str">
        <f>IF(VLOOKUP(AF195,Group,7,FALSE)="","",VLOOKUP(AF195,Group,7,FALSE))</f>
        <v/>
      </c>
      <c r="AO195" s="102" t="s">
        <v>52</v>
      </c>
    </row>
    <row r="196" spans="2:41" s="3" customFormat="1" ht="1.5" customHeight="1" x14ac:dyDescent="0.2">
      <c r="P196" s="74"/>
      <c r="Q196" s="90"/>
      <c r="R196" s="6"/>
      <c r="S196" s="39"/>
      <c r="T196" s="6"/>
      <c r="U196" s="5"/>
      <c r="V196" s="52"/>
      <c r="W196" s="56"/>
      <c r="X196" s="15"/>
      <c r="Y196" s="52"/>
      <c r="Z196" s="39"/>
      <c r="AA196" s="39"/>
      <c r="AB196" s="55"/>
      <c r="AC196" s="17"/>
      <c r="AD196" s="15"/>
      <c r="AE196" s="65"/>
      <c r="AF196" s="127"/>
      <c r="AG196" s="39"/>
      <c r="AH196" s="52"/>
      <c r="AI196" s="17"/>
      <c r="AJ196" s="39"/>
      <c r="AK196" s="17"/>
      <c r="AL196" s="17"/>
      <c r="AO196" s="31" t="s">
        <v>52</v>
      </c>
    </row>
    <row r="197" spans="2:41" s="3" customFormat="1" ht="9.9499999999999993" customHeight="1" x14ac:dyDescent="0.2">
      <c r="B197" s="115" t="s">
        <v>105</v>
      </c>
      <c r="D197" s="40"/>
      <c r="E197" s="74" t="s">
        <v>167</v>
      </c>
      <c r="F197" s="74"/>
      <c r="G197" s="30" t="s">
        <v>160</v>
      </c>
      <c r="H197" s="30"/>
      <c r="I197" s="30"/>
      <c r="L197" s="184" t="s">
        <v>232</v>
      </c>
      <c r="M197" s="30"/>
      <c r="N197" s="30"/>
      <c r="P197" s="74"/>
      <c r="Q197" s="90"/>
      <c r="R197" s="29"/>
      <c r="S197" s="39">
        <f>IF(Suggested="Yes",AA197,AG197)</f>
        <v>506.75</v>
      </c>
      <c r="T197" s="37" t="s">
        <v>43</v>
      </c>
      <c r="U197" s="5" t="str">
        <f>+Instructions!$B$3</f>
        <v>C</v>
      </c>
      <c r="V197" s="52"/>
      <c r="W197" s="56">
        <f>+Instructions!$C$22</f>
        <v>0</v>
      </c>
      <c r="X197" s="17">
        <f>ROUND($AA197*(1-W197)+0.004999,2)</f>
        <v>506.75</v>
      </c>
      <c r="Y197" s="52"/>
      <c r="Z197" s="6" t="s">
        <v>248</v>
      </c>
      <c r="AA197" s="39">
        <v>506.75</v>
      </c>
      <c r="AB197" s="60">
        <f t="shared" ref="AB197:AB199" si="283">+W197</f>
        <v>0</v>
      </c>
      <c r="AC197" s="17">
        <f t="shared" ref="AC197:AC199" si="284">+X197</f>
        <v>506.75</v>
      </c>
      <c r="AD197" s="12">
        <f t="shared" ref="AD197:AD199" si="285">(AG197-AC197)/AG197</f>
        <v>0</v>
      </c>
      <c r="AE197" s="124"/>
      <c r="AF197" s="132">
        <v>3</v>
      </c>
      <c r="AG197" s="53">
        <f t="shared" ref="AG197:AG199" si="286">SUM(AJ197:AL197)+AE197</f>
        <v>506.75</v>
      </c>
      <c r="AH197" s="52"/>
      <c r="AJ197" s="17">
        <f t="shared" ref="AJ197:AJ199" si="287">ROUND(AC197/(1-VLOOKUP(AF197,Group,2,FALSE)),2)</f>
        <v>506.75</v>
      </c>
      <c r="AK197" s="17">
        <f t="shared" ref="AK197:AK199" si="288">IF(VLOOKUP(AF197,Group,5,FALSE)="YES",VLOOKUP(ROUND(ROUND(AJ197,1)-AJ197,2),Round,2,FALSE)+VLOOKUP(AF197,Group,6,FALSE),0)</f>
        <v>0</v>
      </c>
      <c r="AL197" s="17">
        <f t="shared" ref="AL197:AL199" si="289">IF(VLOOKUP(AF197,Group,7,FALSE)="",0,ROUND(AJ197-0.04999,1)-AJ197+AM197)</f>
        <v>0</v>
      </c>
      <c r="AM197" s="17" t="str">
        <f t="shared" ref="AM197:AM199" si="290">IF(VLOOKUP(AF197,Group,7,FALSE)="","",VLOOKUP(AF197,Group,7,FALSE))</f>
        <v/>
      </c>
      <c r="AO197" s="102" t="s">
        <v>52</v>
      </c>
    </row>
    <row r="198" spans="2:41" s="3" customFormat="1" ht="1.5" customHeight="1" x14ac:dyDescent="0.2">
      <c r="P198" s="74"/>
      <c r="Q198" s="90"/>
      <c r="R198" s="6"/>
      <c r="S198" s="39"/>
      <c r="T198" s="6"/>
      <c r="U198" s="5"/>
      <c r="V198" s="52"/>
      <c r="W198" s="56"/>
      <c r="X198" s="15"/>
      <c r="Y198" s="52"/>
      <c r="Z198" s="39"/>
      <c r="AA198" s="39"/>
      <c r="AB198" s="55"/>
      <c r="AC198" s="17"/>
      <c r="AD198" s="15"/>
      <c r="AE198" s="65"/>
      <c r="AF198" s="127"/>
      <c r="AG198" s="39"/>
      <c r="AH198" s="52"/>
      <c r="AI198" s="17"/>
      <c r="AJ198" s="39"/>
      <c r="AK198" s="17"/>
      <c r="AL198" s="17"/>
      <c r="AO198" s="31" t="s">
        <v>52</v>
      </c>
    </row>
    <row r="199" spans="2:41" s="3" customFormat="1" ht="9.9499999999999993" customHeight="1" x14ac:dyDescent="0.2">
      <c r="B199" s="115" t="s">
        <v>105</v>
      </c>
      <c r="D199" s="40"/>
      <c r="E199" s="74" t="s">
        <v>167</v>
      </c>
      <c r="F199" s="74"/>
      <c r="G199" s="30" t="s">
        <v>166</v>
      </c>
      <c r="H199" s="30"/>
      <c r="I199" s="30"/>
      <c r="L199" s="184" t="s">
        <v>232</v>
      </c>
      <c r="M199" s="30"/>
      <c r="N199" s="30"/>
      <c r="P199" s="74"/>
      <c r="Q199" s="90"/>
      <c r="R199" s="29"/>
      <c r="S199" s="39">
        <f>IF(Suggested="Yes",AA199,AG199)</f>
        <v>569.04999999999995</v>
      </c>
      <c r="T199" s="37" t="s">
        <v>43</v>
      </c>
      <c r="U199" s="5" t="str">
        <f>+Instructions!$B$3</f>
        <v>C</v>
      </c>
      <c r="V199" s="52"/>
      <c r="W199" s="56">
        <f>+Instructions!$C$22</f>
        <v>0</v>
      </c>
      <c r="X199" s="17">
        <f>ROUND($AA199*(1-W199)+0.004999,2)</f>
        <v>569.04999999999995</v>
      </c>
      <c r="Y199" s="52"/>
      <c r="Z199" s="6" t="s">
        <v>248</v>
      </c>
      <c r="AA199" s="39">
        <v>569.04999999999995</v>
      </c>
      <c r="AB199" s="60">
        <f t="shared" si="283"/>
        <v>0</v>
      </c>
      <c r="AC199" s="17">
        <f t="shared" si="284"/>
        <v>569.04999999999995</v>
      </c>
      <c r="AD199" s="12">
        <f t="shared" si="285"/>
        <v>0</v>
      </c>
      <c r="AE199" s="124"/>
      <c r="AF199" s="132">
        <v>3</v>
      </c>
      <c r="AG199" s="53">
        <f t="shared" si="286"/>
        <v>569.04999999999995</v>
      </c>
      <c r="AH199" s="52"/>
      <c r="AJ199" s="17">
        <f t="shared" si="287"/>
        <v>569.04999999999995</v>
      </c>
      <c r="AK199" s="17">
        <f t="shared" si="288"/>
        <v>0</v>
      </c>
      <c r="AL199" s="17">
        <f t="shared" si="289"/>
        <v>0</v>
      </c>
      <c r="AM199" s="17" t="str">
        <f t="shared" si="290"/>
        <v/>
      </c>
      <c r="AO199" s="102" t="s">
        <v>52</v>
      </c>
    </row>
    <row r="200" spans="2:41" s="3" customFormat="1" ht="1.5" customHeight="1" x14ac:dyDescent="0.2">
      <c r="P200" s="74"/>
      <c r="Q200" s="90"/>
      <c r="R200" s="6"/>
      <c r="S200" s="39"/>
      <c r="T200" s="6"/>
      <c r="U200" s="5"/>
      <c r="V200" s="52"/>
      <c r="W200" s="56"/>
      <c r="X200" s="15"/>
      <c r="Y200" s="52"/>
      <c r="Z200" s="39"/>
      <c r="AA200" s="39"/>
      <c r="AB200" s="55"/>
      <c r="AC200" s="17"/>
      <c r="AD200" s="15"/>
      <c r="AE200" s="65"/>
      <c r="AF200" s="127"/>
      <c r="AG200" s="39"/>
      <c r="AH200" s="52"/>
      <c r="AI200" s="17"/>
      <c r="AJ200" s="39"/>
      <c r="AK200" s="17"/>
      <c r="AL200" s="17"/>
      <c r="AO200" s="31" t="s">
        <v>52</v>
      </c>
    </row>
    <row r="201" spans="2:41" s="3" customFormat="1" ht="9.9499999999999993" customHeight="1" x14ac:dyDescent="0.2">
      <c r="B201" s="115" t="s">
        <v>105</v>
      </c>
      <c r="D201" s="40"/>
      <c r="E201" s="201" t="s">
        <v>201</v>
      </c>
      <c r="F201" s="74"/>
      <c r="G201" s="30" t="s">
        <v>202</v>
      </c>
      <c r="H201" s="30"/>
      <c r="I201" s="30"/>
      <c r="J201" s="30"/>
      <c r="K201" s="30"/>
      <c r="L201" s="30"/>
      <c r="M201" s="30"/>
      <c r="N201" s="30"/>
      <c r="P201" s="74"/>
      <c r="Q201" s="90"/>
      <c r="R201" s="29"/>
      <c r="S201" s="39">
        <f>IF(Suggested="Yes",AA201,AG201)</f>
        <v>218.65</v>
      </c>
      <c r="T201" s="37" t="s">
        <v>43</v>
      </c>
      <c r="U201" s="5" t="str">
        <f>+Instructions!$B$3</f>
        <v>C</v>
      </c>
      <c r="V201" s="52"/>
      <c r="W201" s="56">
        <f>+Instructions!$C$22</f>
        <v>0</v>
      </c>
      <c r="X201" s="17">
        <f t="shared" ref="X201" si="291">ROUND($AA201*(1-W201)+0.004999,2)</f>
        <v>218.65</v>
      </c>
      <c r="Y201" s="52"/>
      <c r="Z201" s="6" t="s">
        <v>247</v>
      </c>
      <c r="AA201" s="39">
        <v>218.65</v>
      </c>
      <c r="AB201" s="60">
        <f t="shared" ref="AB201" si="292">+W201</f>
        <v>0</v>
      </c>
      <c r="AC201" s="17">
        <f t="shared" ref="AC201" si="293">+X201</f>
        <v>218.65</v>
      </c>
      <c r="AD201" s="12">
        <f t="shared" ref="AD201" si="294">(AG201-AC201)/AG201</f>
        <v>0</v>
      </c>
      <c r="AE201" s="124"/>
      <c r="AF201" s="132">
        <v>3</v>
      </c>
      <c r="AG201" s="53">
        <f t="shared" ref="AG201" si="295">SUM(AJ201:AL201)+AE201</f>
        <v>218.65</v>
      </c>
      <c r="AH201" s="52"/>
      <c r="AJ201" s="17">
        <f t="shared" ref="AJ201" si="296">ROUND(AC201/(1-VLOOKUP(AF201,Group,2,FALSE)),2)</f>
        <v>218.65</v>
      </c>
      <c r="AK201" s="17">
        <f t="shared" ref="AK201" si="297">IF(VLOOKUP(AF201,Group,5,FALSE)="YES",VLOOKUP(ROUND(ROUND(AJ201,1)-AJ201,2),Round,2,FALSE)+VLOOKUP(AF201,Group,6,FALSE),0)</f>
        <v>0</v>
      </c>
      <c r="AL201" s="17">
        <f t="shared" ref="AL201" si="298">IF(VLOOKUP(AF201,Group,7,FALSE)="",0,ROUND(AJ201-0.04999,1)-AJ201+AM201)</f>
        <v>0</v>
      </c>
      <c r="AM201" s="17" t="str">
        <f t="shared" ref="AM201" si="299">IF(VLOOKUP(AF201,Group,7,FALSE)="","",VLOOKUP(AF201,Group,7,FALSE))</f>
        <v/>
      </c>
      <c r="AO201" s="102" t="s">
        <v>52</v>
      </c>
    </row>
    <row r="202" spans="2:41" s="3" customFormat="1" ht="2.85" customHeight="1" x14ac:dyDescent="0.2">
      <c r="P202" s="74"/>
      <c r="Q202" s="90"/>
      <c r="R202" s="6"/>
      <c r="S202" s="39"/>
      <c r="T202" s="6"/>
      <c r="U202" s="5"/>
      <c r="V202" s="52"/>
      <c r="W202" s="56"/>
      <c r="X202" s="15"/>
      <c r="Y202" s="52"/>
      <c r="Z202" s="39"/>
      <c r="AA202" s="39"/>
      <c r="AB202" s="55"/>
      <c r="AC202" s="17"/>
      <c r="AD202" s="15"/>
      <c r="AE202" s="65"/>
      <c r="AF202" s="127"/>
      <c r="AG202" s="39"/>
      <c r="AH202" s="52"/>
      <c r="AI202" s="17"/>
      <c r="AJ202" s="39"/>
      <c r="AK202" s="17"/>
      <c r="AL202" s="17"/>
      <c r="AO202" s="31" t="s">
        <v>52</v>
      </c>
    </row>
    <row r="203" spans="2:41" s="3" customFormat="1" ht="9.9499999999999993" customHeight="1" x14ac:dyDescent="0.2">
      <c r="C203" s="35"/>
      <c r="D203" s="40" t="s">
        <v>161</v>
      </c>
      <c r="E203" s="182" t="s">
        <v>115</v>
      </c>
      <c r="F203" s="182"/>
      <c r="H203" s="182"/>
      <c r="I203" s="182"/>
      <c r="J203" s="182"/>
      <c r="M203" s="182"/>
      <c r="N203" s="182"/>
      <c r="P203" s="30"/>
      <c r="Q203" s="30"/>
      <c r="R203" s="30"/>
      <c r="S203" s="39"/>
      <c r="T203" s="30"/>
      <c r="U203" s="5"/>
      <c r="V203" s="183"/>
      <c r="W203" s="69"/>
      <c r="X203" s="69"/>
      <c r="Y203" s="183"/>
      <c r="Z203" s="39"/>
      <c r="AA203" s="39"/>
      <c r="AB203" s="55"/>
      <c r="AC203" s="17"/>
      <c r="AD203" s="15"/>
      <c r="AE203" s="65"/>
      <c r="AF203" s="127"/>
      <c r="AG203" s="17"/>
      <c r="AH203" s="183"/>
      <c r="AJ203" s="17"/>
      <c r="AK203" s="17"/>
      <c r="AL203" s="17"/>
      <c r="AM203" s="17"/>
      <c r="AO203" s="31"/>
    </row>
    <row r="204" spans="2:41" s="3" customFormat="1" ht="1.5" customHeight="1" x14ac:dyDescent="0.2">
      <c r="P204" s="74"/>
      <c r="Q204" s="90"/>
      <c r="R204" s="6"/>
      <c r="S204" s="39"/>
      <c r="T204" s="6"/>
      <c r="U204" s="5"/>
      <c r="V204" s="52"/>
      <c r="W204" s="56"/>
      <c r="X204" s="15"/>
      <c r="Y204" s="52"/>
      <c r="Z204" s="39"/>
      <c r="AA204" s="39"/>
      <c r="AB204" s="55"/>
      <c r="AC204" s="17"/>
      <c r="AD204" s="15"/>
      <c r="AE204" s="65"/>
      <c r="AF204" s="127"/>
      <c r="AG204" s="39"/>
      <c r="AH204" s="52"/>
      <c r="AI204" s="17"/>
      <c r="AJ204" s="39"/>
      <c r="AK204" s="17"/>
      <c r="AL204" s="17"/>
      <c r="AO204" s="31" t="s">
        <v>52</v>
      </c>
    </row>
    <row r="205" spans="2:41" s="3" customFormat="1" ht="9.9499999999999993" customHeight="1" x14ac:dyDescent="0.2">
      <c r="B205" s="115" t="s">
        <v>105</v>
      </c>
      <c r="D205" s="40"/>
      <c r="E205" s="74" t="s">
        <v>159</v>
      </c>
      <c r="F205" s="74"/>
      <c r="G205" s="30" t="s">
        <v>160</v>
      </c>
      <c r="H205" s="30"/>
      <c r="I205" s="30"/>
      <c r="L205" s="184" t="s">
        <v>232</v>
      </c>
      <c r="M205" s="30"/>
      <c r="N205" s="30"/>
      <c r="P205" s="74"/>
      <c r="Q205" s="90"/>
      <c r="R205" s="29"/>
      <c r="S205" s="39">
        <f>IF(Suggested="Yes",AA205,AG205)</f>
        <v>442.95</v>
      </c>
      <c r="T205" s="37" t="s">
        <v>43</v>
      </c>
      <c r="U205" s="5" t="str">
        <f>+Instructions!$B$3</f>
        <v>C</v>
      </c>
      <c r="V205" s="52"/>
      <c r="W205" s="56">
        <f>+Instructions!$C$22</f>
        <v>0</v>
      </c>
      <c r="X205" s="17">
        <f t="shared" ref="X205:X208" si="300">ROUND($AA205*(1-W205)+0.004999,2)</f>
        <v>442.95</v>
      </c>
      <c r="Y205" s="52"/>
      <c r="Z205" s="6" t="s">
        <v>248</v>
      </c>
      <c r="AA205" s="39">
        <v>442.95</v>
      </c>
      <c r="AB205" s="60">
        <f t="shared" ref="AB205:AB208" si="301">+W205</f>
        <v>0</v>
      </c>
      <c r="AC205" s="17">
        <f t="shared" ref="AC205:AC208" si="302">+X205</f>
        <v>442.95</v>
      </c>
      <c r="AD205" s="12">
        <f t="shared" ref="AD205:AD208" si="303">(AG205-AC205)/AG205</f>
        <v>0</v>
      </c>
      <c r="AE205" s="124"/>
      <c r="AF205" s="132">
        <v>3</v>
      </c>
      <c r="AG205" s="53">
        <f t="shared" ref="AG205:AG208" si="304">SUM(AJ205:AL205)+AE205</f>
        <v>442.95</v>
      </c>
      <c r="AH205" s="52"/>
      <c r="AJ205" s="17">
        <f t="shared" ref="AJ205:AJ208" si="305">ROUND(AC205/(1-VLOOKUP(AF205,Group,2,FALSE)),2)</f>
        <v>442.95</v>
      </c>
      <c r="AK205" s="17">
        <f t="shared" ref="AK205:AK208" si="306">IF(VLOOKUP(AF205,Group,5,FALSE)="YES",VLOOKUP(ROUND(ROUND(AJ205,1)-AJ205,2),Round,2,FALSE)+VLOOKUP(AF205,Group,6,FALSE),0)</f>
        <v>0</v>
      </c>
      <c r="AL205" s="17">
        <f t="shared" ref="AL205:AL208" si="307">IF(VLOOKUP(AF205,Group,7,FALSE)="",0,ROUND(AJ205-0.04999,1)-AJ205+AM205)</f>
        <v>0</v>
      </c>
      <c r="AM205" s="17" t="str">
        <f t="shared" ref="AM205:AM208" si="308">IF(VLOOKUP(AF205,Group,7,FALSE)="","",VLOOKUP(AF205,Group,7,FALSE))</f>
        <v/>
      </c>
      <c r="AO205" s="102" t="s">
        <v>52</v>
      </c>
    </row>
    <row r="206" spans="2:41" s="3" customFormat="1" ht="9.9499999999999993" customHeight="1" x14ac:dyDescent="0.2">
      <c r="B206" s="115" t="s">
        <v>105</v>
      </c>
      <c r="D206" s="40"/>
      <c r="E206" s="74" t="s">
        <v>162</v>
      </c>
      <c r="F206" s="74"/>
      <c r="G206" s="30" t="s">
        <v>160</v>
      </c>
      <c r="H206" s="30"/>
      <c r="I206" s="30"/>
      <c r="L206" s="184" t="s">
        <v>232</v>
      </c>
      <c r="M206" s="30"/>
      <c r="N206" s="30"/>
      <c r="P206" s="74"/>
      <c r="Q206" s="90"/>
      <c r="R206" s="29"/>
      <c r="S206" s="39">
        <f>IF(Suggested="Yes",AA206,AG206)</f>
        <v>467.2</v>
      </c>
      <c r="T206" s="37" t="s">
        <v>43</v>
      </c>
      <c r="U206" s="5" t="str">
        <f>+Instructions!$B$3</f>
        <v>C</v>
      </c>
      <c r="V206" s="52"/>
      <c r="W206" s="56">
        <f>+Instructions!$C$22</f>
        <v>0</v>
      </c>
      <c r="X206" s="17">
        <f t="shared" si="300"/>
        <v>467.2</v>
      </c>
      <c r="Y206" s="52"/>
      <c r="Z206" s="6" t="s">
        <v>248</v>
      </c>
      <c r="AA206" s="39">
        <v>467.2</v>
      </c>
      <c r="AB206" s="60">
        <f t="shared" si="301"/>
        <v>0</v>
      </c>
      <c r="AC206" s="17">
        <f t="shared" si="302"/>
        <v>467.2</v>
      </c>
      <c r="AD206" s="12">
        <f t="shared" si="303"/>
        <v>0</v>
      </c>
      <c r="AE206" s="124"/>
      <c r="AF206" s="132">
        <v>3</v>
      </c>
      <c r="AG206" s="53">
        <f t="shared" si="304"/>
        <v>467.2</v>
      </c>
      <c r="AH206" s="52"/>
      <c r="AJ206" s="17">
        <f t="shared" si="305"/>
        <v>467.2</v>
      </c>
      <c r="AK206" s="17">
        <f t="shared" si="306"/>
        <v>0</v>
      </c>
      <c r="AL206" s="17">
        <f t="shared" si="307"/>
        <v>0</v>
      </c>
      <c r="AM206" s="17" t="str">
        <f t="shared" si="308"/>
        <v/>
      </c>
      <c r="AO206" s="102" t="s">
        <v>52</v>
      </c>
    </row>
    <row r="207" spans="2:41" s="3" customFormat="1" ht="9.9499999999999993" customHeight="1" x14ac:dyDescent="0.2">
      <c r="B207" s="115" t="s">
        <v>105</v>
      </c>
      <c r="D207" s="40"/>
      <c r="E207" s="74" t="s">
        <v>163</v>
      </c>
      <c r="F207" s="74"/>
      <c r="G207" s="30" t="s">
        <v>160</v>
      </c>
      <c r="H207" s="30"/>
      <c r="I207" s="30"/>
      <c r="L207" s="184" t="s">
        <v>232</v>
      </c>
      <c r="M207" s="30"/>
      <c r="N207" s="30"/>
      <c r="P207" s="74"/>
      <c r="Q207" s="90"/>
      <c r="R207" s="29"/>
      <c r="S207" s="39">
        <f>IF(Suggested="Yes",AA207,AG207)</f>
        <v>538.1</v>
      </c>
      <c r="T207" s="37" t="s">
        <v>43</v>
      </c>
      <c r="U207" s="5" t="str">
        <f>+Instructions!$B$3</f>
        <v>C</v>
      </c>
      <c r="V207" s="52"/>
      <c r="W207" s="56">
        <f>+Instructions!$C$22</f>
        <v>0</v>
      </c>
      <c r="X207" s="17">
        <f t="shared" si="300"/>
        <v>538.1</v>
      </c>
      <c r="Y207" s="52"/>
      <c r="Z207" s="6" t="s">
        <v>248</v>
      </c>
      <c r="AA207" s="39">
        <v>538.1</v>
      </c>
      <c r="AB207" s="60">
        <f t="shared" si="301"/>
        <v>0</v>
      </c>
      <c r="AC207" s="17">
        <f t="shared" si="302"/>
        <v>538.1</v>
      </c>
      <c r="AD207" s="12">
        <f t="shared" si="303"/>
        <v>0</v>
      </c>
      <c r="AE207" s="124"/>
      <c r="AF207" s="132">
        <v>3</v>
      </c>
      <c r="AG207" s="53">
        <f t="shared" si="304"/>
        <v>538.1</v>
      </c>
      <c r="AH207" s="52"/>
      <c r="AJ207" s="17">
        <f t="shared" si="305"/>
        <v>538.1</v>
      </c>
      <c r="AK207" s="17">
        <f t="shared" si="306"/>
        <v>0</v>
      </c>
      <c r="AL207" s="17">
        <f t="shared" si="307"/>
        <v>0</v>
      </c>
      <c r="AM207" s="17" t="str">
        <f t="shared" si="308"/>
        <v/>
      </c>
      <c r="AO207" s="102" t="s">
        <v>52</v>
      </c>
    </row>
    <row r="208" spans="2:41" s="3" customFormat="1" ht="9.9499999999999993" customHeight="1" x14ac:dyDescent="0.2">
      <c r="B208" s="115" t="s">
        <v>105</v>
      </c>
      <c r="D208" s="40"/>
      <c r="E208" s="74" t="s">
        <v>165</v>
      </c>
      <c r="F208" s="74"/>
      <c r="G208" s="30" t="s">
        <v>160</v>
      </c>
      <c r="H208" s="30"/>
      <c r="I208" s="30"/>
      <c r="L208" s="184" t="s">
        <v>232</v>
      </c>
      <c r="M208" s="30"/>
      <c r="N208" s="30"/>
      <c r="P208" s="74"/>
      <c r="Q208" s="90"/>
      <c r="R208" s="29"/>
      <c r="S208" s="39">
        <f>IF(Suggested="Yes",AA208,AG208)</f>
        <v>557.75</v>
      </c>
      <c r="T208" s="37" t="s">
        <v>43</v>
      </c>
      <c r="U208" s="5" t="str">
        <f>+Instructions!$B$3</f>
        <v>C</v>
      </c>
      <c r="V208" s="52"/>
      <c r="W208" s="56">
        <f>+Instructions!$C$22</f>
        <v>0</v>
      </c>
      <c r="X208" s="17">
        <f t="shared" si="300"/>
        <v>557.75</v>
      </c>
      <c r="Y208" s="52"/>
      <c r="Z208" s="6" t="s">
        <v>248</v>
      </c>
      <c r="AA208" s="39">
        <v>557.75</v>
      </c>
      <c r="AB208" s="60">
        <f t="shared" si="301"/>
        <v>0</v>
      </c>
      <c r="AC208" s="17">
        <f t="shared" si="302"/>
        <v>557.75</v>
      </c>
      <c r="AD208" s="12">
        <f t="shared" si="303"/>
        <v>0</v>
      </c>
      <c r="AE208" s="124"/>
      <c r="AF208" s="132">
        <v>3</v>
      </c>
      <c r="AG208" s="53">
        <f t="shared" si="304"/>
        <v>557.75</v>
      </c>
      <c r="AH208" s="52"/>
      <c r="AJ208" s="17">
        <f t="shared" si="305"/>
        <v>557.75</v>
      </c>
      <c r="AK208" s="17">
        <f t="shared" si="306"/>
        <v>0</v>
      </c>
      <c r="AL208" s="17">
        <f t="shared" si="307"/>
        <v>0</v>
      </c>
      <c r="AM208" s="17" t="str">
        <f t="shared" si="308"/>
        <v/>
      </c>
      <c r="AO208" s="102" t="s">
        <v>52</v>
      </c>
    </row>
    <row r="209" spans="2:41" s="3" customFormat="1" ht="1.5" customHeight="1" x14ac:dyDescent="0.2">
      <c r="P209" s="74"/>
      <c r="Q209" s="90"/>
      <c r="R209" s="6"/>
      <c r="S209" s="39"/>
      <c r="T209" s="6"/>
      <c r="U209" s="5"/>
      <c r="V209" s="52"/>
      <c r="W209" s="56"/>
      <c r="X209" s="15"/>
      <c r="Y209" s="52"/>
      <c r="Z209" s="39"/>
      <c r="AA209" s="39"/>
      <c r="AB209" s="55"/>
      <c r="AC209" s="17"/>
      <c r="AD209" s="15"/>
      <c r="AE209" s="65"/>
      <c r="AF209" s="127"/>
      <c r="AG209" s="39"/>
      <c r="AH209" s="52"/>
      <c r="AI209" s="17"/>
      <c r="AJ209" s="39"/>
      <c r="AK209" s="17"/>
      <c r="AL209" s="17"/>
      <c r="AO209" s="31" t="s">
        <v>52</v>
      </c>
    </row>
    <row r="210" spans="2:41" s="3" customFormat="1" ht="9.9499999999999993" customHeight="1" x14ac:dyDescent="0.2">
      <c r="B210" s="115" t="s">
        <v>105</v>
      </c>
      <c r="D210" s="40"/>
      <c r="E210" s="74" t="s">
        <v>162</v>
      </c>
      <c r="F210" s="74"/>
      <c r="G210" s="30" t="s">
        <v>166</v>
      </c>
      <c r="H210" s="30"/>
      <c r="I210" s="30"/>
      <c r="L210" s="184" t="s">
        <v>232</v>
      </c>
      <c r="M210" s="30"/>
      <c r="N210" s="30"/>
      <c r="P210" s="74"/>
      <c r="Q210" s="90"/>
      <c r="R210" s="29"/>
      <c r="S210" s="39">
        <f>IF(Suggested="Yes",AA210,AG210)</f>
        <v>549.20000000000005</v>
      </c>
      <c r="T210" s="37" t="s">
        <v>43</v>
      </c>
      <c r="U210" s="5" t="str">
        <f>+Instructions!$B$3</f>
        <v>C</v>
      </c>
      <c r="V210" s="52"/>
      <c r="W210" s="56">
        <f>+Instructions!$C$22</f>
        <v>0</v>
      </c>
      <c r="X210" s="17">
        <f>ROUND($AA210*(1-W210)+0.004999,2)</f>
        <v>549.20000000000005</v>
      </c>
      <c r="Y210" s="52"/>
      <c r="Z210" s="6" t="s">
        <v>248</v>
      </c>
      <c r="AA210" s="39">
        <v>549.20000000000005</v>
      </c>
      <c r="AB210" s="60">
        <f>+W210</f>
        <v>0</v>
      </c>
      <c r="AC210" s="17">
        <f>+X210</f>
        <v>549.20000000000005</v>
      </c>
      <c r="AD210" s="12">
        <f>(AG210-AC210)/AG210</f>
        <v>0</v>
      </c>
      <c r="AE210" s="124"/>
      <c r="AF210" s="132">
        <v>3</v>
      </c>
      <c r="AG210" s="53">
        <f>SUM(AJ210:AL210)+AE210</f>
        <v>549.20000000000005</v>
      </c>
      <c r="AH210" s="52"/>
      <c r="AJ210" s="17">
        <f>ROUND(AC210/(1-VLOOKUP(AF210,Group,2,FALSE)),2)</f>
        <v>549.20000000000005</v>
      </c>
      <c r="AK210" s="17">
        <f>IF(VLOOKUP(AF210,Group,5,FALSE)="YES",VLOOKUP(ROUND(ROUND(AJ210,1)-AJ210,2),Round,2,FALSE)+VLOOKUP(AF210,Group,6,FALSE),0)</f>
        <v>0</v>
      </c>
      <c r="AL210" s="17">
        <f>IF(VLOOKUP(AF210,Group,7,FALSE)="",0,ROUND(AJ210-0.04999,1)-AJ210+AM210)</f>
        <v>0</v>
      </c>
      <c r="AM210" s="17" t="str">
        <f>IF(VLOOKUP(AF210,Group,7,FALSE)="","",VLOOKUP(AF210,Group,7,FALSE))</f>
        <v/>
      </c>
      <c r="AO210" s="102" t="s">
        <v>52</v>
      </c>
    </row>
    <row r="211" spans="2:41" s="3" customFormat="1" ht="1.5" customHeight="1" x14ac:dyDescent="0.2">
      <c r="P211" s="74"/>
      <c r="Q211" s="90"/>
      <c r="R211" s="6"/>
      <c r="S211" s="39"/>
      <c r="T211" s="6"/>
      <c r="U211" s="5"/>
      <c r="V211" s="52"/>
      <c r="W211" s="56"/>
      <c r="X211" s="15"/>
      <c r="Y211" s="52"/>
      <c r="Z211" s="39"/>
      <c r="AA211" s="39"/>
      <c r="AB211" s="55"/>
      <c r="AC211" s="17"/>
      <c r="AD211" s="15"/>
      <c r="AE211" s="65"/>
      <c r="AF211" s="127"/>
      <c r="AG211" s="39"/>
      <c r="AH211" s="52"/>
      <c r="AI211" s="17"/>
      <c r="AJ211" s="39"/>
      <c r="AK211" s="17"/>
      <c r="AL211" s="17"/>
      <c r="AO211" s="31" t="s">
        <v>52</v>
      </c>
    </row>
    <row r="212" spans="2:41" s="3" customFormat="1" ht="9.9499999999999993" customHeight="1" x14ac:dyDescent="0.2">
      <c r="B212" s="115" t="s">
        <v>105</v>
      </c>
      <c r="D212" s="40"/>
      <c r="E212" s="74" t="s">
        <v>167</v>
      </c>
      <c r="F212" s="74"/>
      <c r="G212" s="30" t="s">
        <v>160</v>
      </c>
      <c r="H212" s="30"/>
      <c r="I212" s="30"/>
      <c r="L212" s="184" t="s">
        <v>232</v>
      </c>
      <c r="M212" s="30"/>
      <c r="N212" s="30"/>
      <c r="P212" s="74"/>
      <c r="Q212" s="90"/>
      <c r="R212" s="29"/>
      <c r="S212" s="39">
        <f>IF(Suggested="Yes",AA212,AG212)</f>
        <v>506.75</v>
      </c>
      <c r="T212" s="37" t="s">
        <v>43</v>
      </c>
      <c r="U212" s="5" t="str">
        <f>+Instructions!$B$3</f>
        <v>C</v>
      </c>
      <c r="V212" s="52"/>
      <c r="W212" s="56">
        <f>+Instructions!$C$22</f>
        <v>0</v>
      </c>
      <c r="X212" s="17">
        <f t="shared" ref="X212:X214" si="309">ROUND($AA212*(1-W212)+0.004999,2)</f>
        <v>506.75</v>
      </c>
      <c r="Y212" s="52"/>
      <c r="Z212" s="6" t="s">
        <v>248</v>
      </c>
      <c r="AA212" s="39">
        <v>506.75</v>
      </c>
      <c r="AB212" s="60">
        <f t="shared" ref="AB212:AB214" si="310">+W212</f>
        <v>0</v>
      </c>
      <c r="AC212" s="17">
        <f t="shared" ref="AC212:AC214" si="311">+X212</f>
        <v>506.75</v>
      </c>
      <c r="AD212" s="12">
        <f t="shared" ref="AD212:AD214" si="312">(AG212-AC212)/AG212</f>
        <v>0</v>
      </c>
      <c r="AE212" s="124"/>
      <c r="AF212" s="132">
        <v>3</v>
      </c>
      <c r="AG212" s="53">
        <f t="shared" ref="AG212:AG214" si="313">SUM(AJ212:AL212)+AE212</f>
        <v>506.75</v>
      </c>
      <c r="AH212" s="52"/>
      <c r="AJ212" s="17">
        <f t="shared" ref="AJ212:AJ214" si="314">ROUND(AC212/(1-VLOOKUP(AF212,Group,2,FALSE)),2)</f>
        <v>506.75</v>
      </c>
      <c r="AK212" s="17">
        <f t="shared" ref="AK212:AK214" si="315">IF(VLOOKUP(AF212,Group,5,FALSE)="YES",VLOOKUP(ROUND(ROUND(AJ212,1)-AJ212,2),Round,2,FALSE)+VLOOKUP(AF212,Group,6,FALSE),0)</f>
        <v>0</v>
      </c>
      <c r="AL212" s="17">
        <f t="shared" ref="AL212:AL214" si="316">IF(VLOOKUP(AF212,Group,7,FALSE)="",0,ROUND(AJ212-0.04999,1)-AJ212+AM212)</f>
        <v>0</v>
      </c>
      <c r="AM212" s="17" t="str">
        <f t="shared" ref="AM212:AM214" si="317">IF(VLOOKUP(AF212,Group,7,FALSE)="","",VLOOKUP(AF212,Group,7,FALSE))</f>
        <v/>
      </c>
      <c r="AO212" s="102" t="s">
        <v>52</v>
      </c>
    </row>
    <row r="213" spans="2:41" s="3" customFormat="1" ht="1.5" customHeight="1" x14ac:dyDescent="0.2">
      <c r="P213" s="74"/>
      <c r="Q213" s="90"/>
      <c r="R213" s="6"/>
      <c r="S213" s="39"/>
      <c r="T213" s="6"/>
      <c r="U213" s="5"/>
      <c r="V213" s="52"/>
      <c r="W213" s="56"/>
      <c r="X213" s="15"/>
      <c r="Y213" s="52"/>
      <c r="Z213" s="39"/>
      <c r="AA213" s="39"/>
      <c r="AB213" s="55"/>
      <c r="AC213" s="17"/>
      <c r="AD213" s="15"/>
      <c r="AE213" s="65"/>
      <c r="AF213" s="127"/>
      <c r="AG213" s="39"/>
      <c r="AH213" s="52"/>
      <c r="AI213" s="17"/>
      <c r="AJ213" s="39"/>
      <c r="AK213" s="17"/>
      <c r="AL213" s="17"/>
      <c r="AO213" s="31" t="s">
        <v>52</v>
      </c>
    </row>
    <row r="214" spans="2:41" s="3" customFormat="1" ht="9.9499999999999993" customHeight="1" x14ac:dyDescent="0.2">
      <c r="B214" s="115" t="s">
        <v>105</v>
      </c>
      <c r="D214" s="40"/>
      <c r="E214" s="74" t="s">
        <v>167</v>
      </c>
      <c r="F214" s="74"/>
      <c r="G214" s="30" t="s">
        <v>166</v>
      </c>
      <c r="H214" s="30"/>
      <c r="I214" s="30"/>
      <c r="L214" s="184" t="s">
        <v>232</v>
      </c>
      <c r="M214" s="30"/>
      <c r="N214" s="30"/>
      <c r="P214" s="74"/>
      <c r="Q214" s="90"/>
      <c r="R214" s="29"/>
      <c r="S214" s="39">
        <f>IF(Suggested="Yes",AA214,AG214)</f>
        <v>569.04999999999995</v>
      </c>
      <c r="T214" s="37" t="s">
        <v>43</v>
      </c>
      <c r="U214" s="5" t="str">
        <f>+Instructions!$B$3</f>
        <v>C</v>
      </c>
      <c r="V214" s="52"/>
      <c r="W214" s="56">
        <f>+Instructions!$C$22</f>
        <v>0</v>
      </c>
      <c r="X214" s="17">
        <f t="shared" si="309"/>
        <v>569.04999999999995</v>
      </c>
      <c r="Y214" s="52"/>
      <c r="Z214" s="6" t="s">
        <v>248</v>
      </c>
      <c r="AA214" s="39">
        <v>569.04999999999995</v>
      </c>
      <c r="AB214" s="60">
        <f t="shared" si="310"/>
        <v>0</v>
      </c>
      <c r="AC214" s="17">
        <f t="shared" si="311"/>
        <v>569.04999999999995</v>
      </c>
      <c r="AD214" s="12">
        <f t="shared" si="312"/>
        <v>0</v>
      </c>
      <c r="AE214" s="124"/>
      <c r="AF214" s="132">
        <v>3</v>
      </c>
      <c r="AG214" s="53">
        <f t="shared" si="313"/>
        <v>569.04999999999995</v>
      </c>
      <c r="AH214" s="52"/>
      <c r="AJ214" s="17">
        <f t="shared" si="314"/>
        <v>569.04999999999995</v>
      </c>
      <c r="AK214" s="17">
        <f t="shared" si="315"/>
        <v>0</v>
      </c>
      <c r="AL214" s="17">
        <f t="shared" si="316"/>
        <v>0</v>
      </c>
      <c r="AM214" s="17" t="str">
        <f t="shared" si="317"/>
        <v/>
      </c>
      <c r="AO214" s="102" t="s">
        <v>52</v>
      </c>
    </row>
    <row r="215" spans="2:41" s="3" customFormat="1" ht="1.5" customHeight="1" x14ac:dyDescent="0.2">
      <c r="P215" s="74"/>
      <c r="Q215" s="90"/>
      <c r="R215" s="6"/>
      <c r="S215" s="39"/>
      <c r="T215" s="6"/>
      <c r="U215" s="5"/>
      <c r="V215" s="52"/>
      <c r="W215" s="56"/>
      <c r="X215" s="15"/>
      <c r="Y215" s="52"/>
      <c r="Z215" s="39"/>
      <c r="AA215" s="39"/>
      <c r="AB215" s="55"/>
      <c r="AC215" s="17"/>
      <c r="AD215" s="15"/>
      <c r="AE215" s="65"/>
      <c r="AF215" s="127"/>
      <c r="AG215" s="39"/>
      <c r="AH215" s="52"/>
      <c r="AI215" s="17"/>
      <c r="AJ215" s="39"/>
      <c r="AK215" s="17"/>
      <c r="AL215" s="17"/>
      <c r="AO215" s="31" t="s">
        <v>52</v>
      </c>
    </row>
    <row r="216" spans="2:41" s="3" customFormat="1" ht="9.9499999999999993" customHeight="1" x14ac:dyDescent="0.2">
      <c r="B216" s="115" t="s">
        <v>105</v>
      </c>
      <c r="D216" s="40"/>
      <c r="E216" s="201" t="s">
        <v>201</v>
      </c>
      <c r="F216" s="74"/>
      <c r="G216" s="30" t="s">
        <v>202</v>
      </c>
      <c r="H216" s="30"/>
      <c r="I216" s="30"/>
      <c r="J216" s="30"/>
      <c r="K216" s="30"/>
      <c r="L216" s="30"/>
      <c r="M216" s="30"/>
      <c r="N216" s="30"/>
      <c r="P216" s="74"/>
      <c r="Q216" s="90"/>
      <c r="R216" s="29"/>
      <c r="S216" s="39">
        <f>IF(Suggested="Yes",AA216,AG216)</f>
        <v>218.65</v>
      </c>
      <c r="T216" s="37" t="s">
        <v>43</v>
      </c>
      <c r="U216" s="5" t="str">
        <f>+Instructions!$B$3</f>
        <v>C</v>
      </c>
      <c r="V216" s="52"/>
      <c r="W216" s="56">
        <f>+Instructions!$C$22</f>
        <v>0</v>
      </c>
      <c r="X216" s="17">
        <f t="shared" ref="X216" si="318">ROUND($AA216*(1-W216)+0.004999,2)</f>
        <v>218.65</v>
      </c>
      <c r="Y216" s="52"/>
      <c r="Z216" s="6" t="s">
        <v>247</v>
      </c>
      <c r="AA216" s="39">
        <v>218.65</v>
      </c>
      <c r="AB216" s="60">
        <f t="shared" ref="AB216" si="319">+W216</f>
        <v>0</v>
      </c>
      <c r="AC216" s="17">
        <f t="shared" ref="AC216" si="320">+X216</f>
        <v>218.65</v>
      </c>
      <c r="AD216" s="12">
        <f t="shared" ref="AD216" si="321">(AG216-AC216)/AG216</f>
        <v>0</v>
      </c>
      <c r="AE216" s="124"/>
      <c r="AF216" s="132">
        <v>3</v>
      </c>
      <c r="AG216" s="53">
        <f t="shared" ref="AG216" si="322">SUM(AJ216:AL216)+AE216</f>
        <v>218.65</v>
      </c>
      <c r="AH216" s="52"/>
      <c r="AJ216" s="17">
        <f t="shared" ref="AJ216" si="323">ROUND(AC216/(1-VLOOKUP(AF216,Group,2,FALSE)),2)</f>
        <v>218.65</v>
      </c>
      <c r="AK216" s="17">
        <f t="shared" ref="AK216" si="324">IF(VLOOKUP(AF216,Group,5,FALSE)="YES",VLOOKUP(ROUND(ROUND(AJ216,1)-AJ216,2),Round,2,FALSE)+VLOOKUP(AF216,Group,6,FALSE),0)</f>
        <v>0</v>
      </c>
      <c r="AL216" s="17">
        <f t="shared" ref="AL216" si="325">IF(VLOOKUP(AF216,Group,7,FALSE)="",0,ROUND(AJ216-0.04999,1)-AJ216+AM216)</f>
        <v>0</v>
      </c>
      <c r="AM216" s="17" t="str">
        <f t="shared" ref="AM216" si="326">IF(VLOOKUP(AF216,Group,7,FALSE)="","",VLOOKUP(AF216,Group,7,FALSE))</f>
        <v/>
      </c>
      <c r="AO216" s="102" t="s">
        <v>52</v>
      </c>
    </row>
    <row r="217" spans="2:41" s="3" customFormat="1" ht="2.85" customHeight="1" x14ac:dyDescent="0.2">
      <c r="P217" s="74"/>
      <c r="Q217" s="90"/>
      <c r="R217" s="6"/>
      <c r="S217" s="39"/>
      <c r="T217" s="6"/>
      <c r="U217" s="5"/>
      <c r="V217" s="52"/>
      <c r="W217" s="56"/>
      <c r="X217" s="15"/>
      <c r="Y217" s="52"/>
      <c r="Z217" s="39"/>
      <c r="AA217" s="39"/>
      <c r="AB217" s="55"/>
      <c r="AC217" s="17"/>
      <c r="AD217" s="15"/>
      <c r="AE217" s="65"/>
      <c r="AF217" s="127"/>
      <c r="AG217" s="39"/>
      <c r="AH217" s="52"/>
      <c r="AI217" s="17"/>
      <c r="AJ217" s="39"/>
      <c r="AK217" s="17"/>
      <c r="AL217" s="17"/>
      <c r="AO217" s="31" t="s">
        <v>52</v>
      </c>
    </row>
    <row r="218" spans="2:41" s="3" customFormat="1" ht="9.9499999999999993" customHeight="1" x14ac:dyDescent="0.2">
      <c r="C218" s="35"/>
      <c r="D218" s="40" t="s">
        <v>161</v>
      </c>
      <c r="E218" s="182" t="s">
        <v>195</v>
      </c>
      <c r="F218" s="182"/>
      <c r="H218" s="182"/>
      <c r="I218" s="182"/>
      <c r="J218" s="182"/>
      <c r="M218" s="182"/>
      <c r="N218" s="182"/>
      <c r="P218" s="30"/>
      <c r="Q218" s="30"/>
      <c r="R218" s="30"/>
      <c r="S218" s="39"/>
      <c r="T218" s="30"/>
      <c r="U218" s="5"/>
      <c r="V218" s="183"/>
      <c r="W218" s="69"/>
      <c r="X218" s="69"/>
      <c r="Y218" s="183"/>
      <c r="Z218" s="39"/>
      <c r="AA218" s="39"/>
      <c r="AB218" s="55"/>
      <c r="AC218" s="17"/>
      <c r="AD218" s="15"/>
      <c r="AE218" s="65"/>
      <c r="AF218" s="127"/>
      <c r="AG218" s="17"/>
      <c r="AH218" s="183"/>
      <c r="AJ218" s="17"/>
      <c r="AK218" s="17"/>
      <c r="AL218" s="17"/>
      <c r="AM218" s="17"/>
      <c r="AO218" s="31"/>
    </row>
    <row r="219" spans="2:41" s="3" customFormat="1" ht="1.5" customHeight="1" x14ac:dyDescent="0.2">
      <c r="P219" s="74"/>
      <c r="Q219" s="90"/>
      <c r="R219" s="6"/>
      <c r="S219" s="39"/>
      <c r="T219" s="6"/>
      <c r="U219" s="5"/>
      <c r="V219" s="52"/>
      <c r="W219" s="56"/>
      <c r="X219" s="15"/>
      <c r="Y219" s="52"/>
      <c r="Z219" s="39"/>
      <c r="AA219" s="39"/>
      <c r="AB219" s="55"/>
      <c r="AC219" s="17"/>
      <c r="AD219" s="15"/>
      <c r="AE219" s="65"/>
      <c r="AF219" s="127"/>
      <c r="AG219" s="39"/>
      <c r="AH219" s="52"/>
      <c r="AI219" s="17"/>
      <c r="AJ219" s="39"/>
      <c r="AK219" s="17"/>
      <c r="AL219" s="17"/>
      <c r="AO219" s="31" t="s">
        <v>52</v>
      </c>
    </row>
    <row r="220" spans="2:41" s="3" customFormat="1" ht="9.9499999999999993" customHeight="1" x14ac:dyDescent="0.2">
      <c r="B220" s="115" t="s">
        <v>105</v>
      </c>
      <c r="D220" s="40"/>
      <c r="E220" s="74" t="s">
        <v>159</v>
      </c>
      <c r="F220" s="74"/>
      <c r="G220" s="30" t="s">
        <v>160</v>
      </c>
      <c r="H220" s="30"/>
      <c r="I220" s="30"/>
      <c r="L220" s="184" t="s">
        <v>232</v>
      </c>
      <c r="M220" s="30"/>
      <c r="N220" s="30"/>
      <c r="P220" s="74"/>
      <c r="Q220" s="90"/>
      <c r="R220" s="29"/>
      <c r="S220" s="39">
        <f>IF(Suggested="Yes",AA220,AG220)</f>
        <v>494.6</v>
      </c>
      <c r="T220" s="37" t="s">
        <v>43</v>
      </c>
      <c r="U220" s="5" t="str">
        <f>+Instructions!$B$3</f>
        <v>C</v>
      </c>
      <c r="V220" s="52"/>
      <c r="W220" s="56">
        <f>+Instructions!$C$22</f>
        <v>0</v>
      </c>
      <c r="X220" s="17">
        <f>ROUND($AA220*(1-W220)+0.004999,2)</f>
        <v>494.6</v>
      </c>
      <c r="Y220" s="52"/>
      <c r="Z220" s="6" t="s">
        <v>247</v>
      </c>
      <c r="AA220" s="39">
        <v>494.6</v>
      </c>
      <c r="AB220" s="60">
        <f t="shared" ref="AB220:AB221" si="327">+W220</f>
        <v>0</v>
      </c>
      <c r="AC220" s="17">
        <f t="shared" ref="AC220:AC221" si="328">+X220</f>
        <v>494.6</v>
      </c>
      <c r="AD220" s="12">
        <f t="shared" ref="AD220:AD221" si="329">(AG220-AC220)/AG220</f>
        <v>0</v>
      </c>
      <c r="AE220" s="124"/>
      <c r="AF220" s="132">
        <v>3</v>
      </c>
      <c r="AG220" s="53">
        <f t="shared" ref="AG220:AG221" si="330">SUM(AJ220:AL220)+AE220</f>
        <v>494.6</v>
      </c>
      <c r="AH220" s="52"/>
      <c r="AJ220" s="17">
        <f t="shared" ref="AJ220:AJ221" si="331">ROUND(AC220/(1-VLOOKUP(AF220,Group,2,FALSE)),2)</f>
        <v>494.6</v>
      </c>
      <c r="AK220" s="17">
        <f t="shared" ref="AK220:AK221" si="332">IF(VLOOKUP(AF220,Group,5,FALSE)="YES",VLOOKUP(ROUND(ROUND(AJ220,1)-AJ220,2),Round,2,FALSE)+VLOOKUP(AF220,Group,6,FALSE),0)</f>
        <v>0</v>
      </c>
      <c r="AL220" s="17">
        <f t="shared" ref="AL220:AL221" si="333">IF(VLOOKUP(AF220,Group,7,FALSE)="",0,ROUND(AJ220-0.04999,1)-AJ220+AM220)</f>
        <v>0</v>
      </c>
      <c r="AM220" s="17" t="str">
        <f t="shared" ref="AM220:AM221" si="334">IF(VLOOKUP(AF220,Group,7,FALSE)="","",VLOOKUP(AF220,Group,7,FALSE))</f>
        <v/>
      </c>
      <c r="AO220" s="102" t="s">
        <v>52</v>
      </c>
    </row>
    <row r="221" spans="2:41" s="3" customFormat="1" ht="9.9499999999999993" customHeight="1" x14ac:dyDescent="0.2">
      <c r="B221" s="115" t="s">
        <v>105</v>
      </c>
      <c r="D221" s="40"/>
      <c r="E221" s="74" t="s">
        <v>162</v>
      </c>
      <c r="F221" s="74"/>
      <c r="G221" s="30" t="s">
        <v>160</v>
      </c>
      <c r="H221" s="30"/>
      <c r="I221" s="30"/>
      <c r="L221" s="184" t="s">
        <v>232</v>
      </c>
      <c r="M221" s="30"/>
      <c r="N221" s="30"/>
      <c r="P221" s="74"/>
      <c r="Q221" s="90"/>
      <c r="R221" s="29"/>
      <c r="S221" s="39">
        <f>IF(Suggested="Yes",AA221,AG221)</f>
        <v>522.5</v>
      </c>
      <c r="T221" s="37" t="s">
        <v>43</v>
      </c>
      <c r="U221" s="5" t="str">
        <f>+Instructions!$B$3</f>
        <v>C</v>
      </c>
      <c r="V221" s="52"/>
      <c r="W221" s="56">
        <f>+Instructions!$C$22</f>
        <v>0</v>
      </c>
      <c r="X221" s="17">
        <f>ROUND($AA221*(1-W221)+0.004999,2)</f>
        <v>522.5</v>
      </c>
      <c r="Y221" s="52"/>
      <c r="Z221" s="6" t="s">
        <v>247</v>
      </c>
      <c r="AA221" s="39">
        <v>522.5</v>
      </c>
      <c r="AB221" s="60">
        <f t="shared" si="327"/>
        <v>0</v>
      </c>
      <c r="AC221" s="17">
        <f t="shared" si="328"/>
        <v>522.5</v>
      </c>
      <c r="AD221" s="12">
        <f t="shared" si="329"/>
        <v>0</v>
      </c>
      <c r="AE221" s="124"/>
      <c r="AF221" s="132">
        <v>3</v>
      </c>
      <c r="AG221" s="53">
        <f t="shared" si="330"/>
        <v>522.5</v>
      </c>
      <c r="AH221" s="52"/>
      <c r="AJ221" s="17">
        <f t="shared" si="331"/>
        <v>522.5</v>
      </c>
      <c r="AK221" s="17">
        <f t="shared" si="332"/>
        <v>0</v>
      </c>
      <c r="AL221" s="17">
        <f t="shared" si="333"/>
        <v>0</v>
      </c>
      <c r="AM221" s="17" t="str">
        <f t="shared" si="334"/>
        <v/>
      </c>
      <c r="AO221" s="102" t="s">
        <v>52</v>
      </c>
    </row>
    <row r="222" spans="2:41" s="3" customFormat="1" ht="1.5" customHeight="1" x14ac:dyDescent="0.2">
      <c r="P222" s="74"/>
      <c r="Q222" s="90"/>
      <c r="R222" s="6"/>
      <c r="S222" s="39"/>
      <c r="T222" s="6"/>
      <c r="U222" s="5"/>
      <c r="V222" s="52"/>
      <c r="W222" s="56"/>
      <c r="X222" s="15"/>
      <c r="Y222" s="52"/>
      <c r="Z222" s="39"/>
      <c r="AA222" s="39"/>
      <c r="AB222" s="55"/>
      <c r="AC222" s="17"/>
      <c r="AD222" s="15"/>
      <c r="AE222" s="65"/>
      <c r="AF222" s="127"/>
      <c r="AG222" s="39"/>
      <c r="AH222" s="52"/>
      <c r="AI222" s="17"/>
      <c r="AJ222" s="39"/>
      <c r="AK222" s="17"/>
      <c r="AL222" s="17"/>
      <c r="AO222" s="31" t="s">
        <v>52</v>
      </c>
    </row>
    <row r="223" spans="2:41" s="3" customFormat="1" ht="9.9499999999999993" customHeight="1" x14ac:dyDescent="0.2">
      <c r="B223" s="115" t="s">
        <v>105</v>
      </c>
      <c r="D223" s="40"/>
      <c r="E223" s="74" t="s">
        <v>167</v>
      </c>
      <c r="F223" s="74"/>
      <c r="G223" s="30" t="s">
        <v>160</v>
      </c>
      <c r="H223" s="30"/>
      <c r="I223" s="30"/>
      <c r="L223" s="184" t="s">
        <v>232</v>
      </c>
      <c r="M223" s="30"/>
      <c r="N223" s="30"/>
      <c r="P223" s="74"/>
      <c r="Q223" s="90"/>
      <c r="R223" s="29"/>
      <c r="S223" s="39">
        <f>IF(Suggested="Yes",AA223,AG223)</f>
        <v>561.29999999999995</v>
      </c>
      <c r="T223" s="37" t="s">
        <v>43</v>
      </c>
      <c r="U223" s="5" t="str">
        <f>+Instructions!$B$3</f>
        <v>C</v>
      </c>
      <c r="V223" s="52"/>
      <c r="W223" s="56">
        <f>+Instructions!$C$22</f>
        <v>0</v>
      </c>
      <c r="X223" s="17">
        <f>ROUND($AA223*(1-W223)+0.004999,2)</f>
        <v>561.29999999999995</v>
      </c>
      <c r="Y223" s="52"/>
      <c r="Z223" s="6" t="s">
        <v>247</v>
      </c>
      <c r="AA223" s="39">
        <v>561.29999999999995</v>
      </c>
      <c r="AB223" s="60">
        <f t="shared" ref="AB223" si="335">+W223</f>
        <v>0</v>
      </c>
      <c r="AC223" s="17">
        <f t="shared" ref="AC223" si="336">+X223</f>
        <v>561.29999999999995</v>
      </c>
      <c r="AD223" s="12">
        <f t="shared" ref="AD223" si="337">(AG223-AC223)/AG223</f>
        <v>0</v>
      </c>
      <c r="AE223" s="124"/>
      <c r="AF223" s="132">
        <v>3</v>
      </c>
      <c r="AG223" s="53">
        <f t="shared" ref="AG223" si="338">SUM(AJ223:AL223)+AE223</f>
        <v>561.29999999999995</v>
      </c>
      <c r="AH223" s="52"/>
      <c r="AJ223" s="17">
        <f t="shared" ref="AJ223" si="339">ROUND(AC223/(1-VLOOKUP(AF223,Group,2,FALSE)),2)</f>
        <v>561.29999999999995</v>
      </c>
      <c r="AK223" s="17">
        <f t="shared" ref="AK223" si="340">IF(VLOOKUP(AF223,Group,5,FALSE)="YES",VLOOKUP(ROUND(ROUND(AJ223,1)-AJ223,2),Round,2,FALSE)+VLOOKUP(AF223,Group,6,FALSE),0)</f>
        <v>0</v>
      </c>
      <c r="AL223" s="17">
        <f t="shared" ref="AL223" si="341">IF(VLOOKUP(AF223,Group,7,FALSE)="",0,ROUND(AJ223-0.04999,1)-AJ223+AM223)</f>
        <v>0</v>
      </c>
      <c r="AM223" s="17" t="str">
        <f t="shared" ref="AM223" si="342">IF(VLOOKUP(AF223,Group,7,FALSE)="","",VLOOKUP(AF223,Group,7,FALSE))</f>
        <v/>
      </c>
      <c r="AO223" s="102" t="s">
        <v>52</v>
      </c>
    </row>
    <row r="224" spans="2:41" s="3" customFormat="1" ht="2.85" customHeight="1" x14ac:dyDescent="0.2">
      <c r="P224" s="74"/>
      <c r="Q224" s="90"/>
      <c r="R224" s="6"/>
      <c r="S224" s="39"/>
      <c r="T224" s="6"/>
      <c r="U224" s="5"/>
      <c r="V224" s="52"/>
      <c r="W224" s="56"/>
      <c r="X224" s="15"/>
      <c r="Y224" s="52"/>
      <c r="Z224" s="39"/>
      <c r="AA224" s="39"/>
      <c r="AB224" s="55"/>
      <c r="AC224" s="17"/>
      <c r="AD224" s="15"/>
      <c r="AE224" s="65"/>
      <c r="AF224" s="127"/>
      <c r="AG224" s="39"/>
      <c r="AH224" s="52"/>
      <c r="AI224" s="17"/>
      <c r="AJ224" s="39"/>
      <c r="AK224" s="17"/>
      <c r="AL224" s="17"/>
      <c r="AO224" s="31" t="s">
        <v>52</v>
      </c>
    </row>
    <row r="225" spans="2:41" s="3" customFormat="1" ht="9.9499999999999993" customHeight="1" x14ac:dyDescent="0.2">
      <c r="C225" s="35"/>
      <c r="D225" s="40" t="s">
        <v>161</v>
      </c>
      <c r="E225" s="182" t="s">
        <v>116</v>
      </c>
      <c r="F225" s="182"/>
      <c r="H225" s="182"/>
      <c r="I225" s="182"/>
      <c r="J225" s="182"/>
      <c r="M225" s="182"/>
      <c r="N225" s="182"/>
      <c r="P225" s="30"/>
      <c r="Q225" s="30"/>
      <c r="R225" s="30"/>
      <c r="S225" s="39"/>
      <c r="T225" s="30"/>
      <c r="U225" s="5"/>
      <c r="V225" s="183"/>
      <c r="W225" s="69"/>
      <c r="X225" s="69"/>
      <c r="Y225" s="183"/>
      <c r="Z225" s="39"/>
      <c r="AA225" s="39"/>
      <c r="AB225" s="55"/>
      <c r="AC225" s="17"/>
      <c r="AD225" s="15"/>
      <c r="AE225" s="65"/>
      <c r="AF225" s="127"/>
      <c r="AG225" s="17"/>
      <c r="AH225" s="183"/>
      <c r="AJ225" s="17"/>
      <c r="AK225" s="17"/>
      <c r="AL225" s="17"/>
      <c r="AM225" s="17"/>
      <c r="AO225" s="31"/>
    </row>
    <row r="226" spans="2:41" s="3" customFormat="1" ht="1.5" customHeight="1" x14ac:dyDescent="0.2">
      <c r="P226" s="74"/>
      <c r="Q226" s="90"/>
      <c r="R226" s="6"/>
      <c r="S226" s="39"/>
      <c r="T226" s="6"/>
      <c r="U226" s="5"/>
      <c r="V226" s="52"/>
      <c r="W226" s="56"/>
      <c r="X226" s="15"/>
      <c r="Y226" s="52"/>
      <c r="Z226" s="39"/>
      <c r="AA226" s="39"/>
      <c r="AB226" s="55"/>
      <c r="AC226" s="17"/>
      <c r="AD226" s="15"/>
      <c r="AE226" s="65"/>
      <c r="AF226" s="127"/>
      <c r="AG226" s="39"/>
      <c r="AH226" s="52"/>
      <c r="AI226" s="17"/>
      <c r="AJ226" s="39"/>
      <c r="AK226" s="17"/>
      <c r="AL226" s="17"/>
      <c r="AO226" s="31" t="s">
        <v>52</v>
      </c>
    </row>
    <row r="227" spans="2:41" s="3" customFormat="1" ht="9.9499999999999993" customHeight="1" x14ac:dyDescent="0.2">
      <c r="B227" s="115" t="s">
        <v>105</v>
      </c>
      <c r="D227" s="40"/>
      <c r="E227" s="74" t="s">
        <v>159</v>
      </c>
      <c r="F227" s="74"/>
      <c r="G227" s="30" t="s">
        <v>160</v>
      </c>
      <c r="H227" s="30"/>
      <c r="I227" s="30"/>
      <c r="L227" s="184" t="s">
        <v>232</v>
      </c>
      <c r="M227" s="30"/>
      <c r="N227" s="30"/>
      <c r="P227" s="74"/>
      <c r="Q227" s="90"/>
      <c r="R227" s="29"/>
      <c r="S227" s="39">
        <f>IF(Suggested="Yes",AA227,AG227)</f>
        <v>461.7</v>
      </c>
      <c r="T227" s="37" t="s">
        <v>43</v>
      </c>
      <c r="U227" s="5" t="str">
        <f>+Instructions!$B$3</f>
        <v>C</v>
      </c>
      <c r="V227" s="52"/>
      <c r="W227" s="56">
        <f>+Instructions!$C$22</f>
        <v>0</v>
      </c>
      <c r="X227" s="17">
        <f t="shared" ref="X227:X230" si="343">ROUND($AA227*(1-W227)+0.004999,2)</f>
        <v>461.7</v>
      </c>
      <c r="Y227" s="52"/>
      <c r="Z227" s="6" t="s">
        <v>248</v>
      </c>
      <c r="AA227" s="39">
        <v>461.7</v>
      </c>
      <c r="AB227" s="60">
        <f t="shared" ref="AB227:AB230" si="344">+W227</f>
        <v>0</v>
      </c>
      <c r="AC227" s="17">
        <f t="shared" ref="AC227:AC230" si="345">+X227</f>
        <v>461.7</v>
      </c>
      <c r="AD227" s="12">
        <f t="shared" ref="AD227:AD230" si="346">(AG227-AC227)/AG227</f>
        <v>0</v>
      </c>
      <c r="AE227" s="124"/>
      <c r="AF227" s="132">
        <v>3</v>
      </c>
      <c r="AG227" s="53">
        <f t="shared" ref="AG227:AG230" si="347">SUM(AJ227:AL227)+AE227</f>
        <v>461.7</v>
      </c>
      <c r="AH227" s="52"/>
      <c r="AJ227" s="17">
        <f t="shared" ref="AJ227:AJ230" si="348">ROUND(AC227/(1-VLOOKUP(AF227,Group,2,FALSE)),2)</f>
        <v>461.7</v>
      </c>
      <c r="AK227" s="17">
        <f t="shared" ref="AK227:AK230" si="349">IF(VLOOKUP(AF227,Group,5,FALSE)="YES",VLOOKUP(ROUND(ROUND(AJ227,1)-AJ227,2),Round,2,FALSE)+VLOOKUP(AF227,Group,6,FALSE),0)</f>
        <v>0</v>
      </c>
      <c r="AL227" s="17">
        <f t="shared" ref="AL227:AL230" si="350">IF(VLOOKUP(AF227,Group,7,FALSE)="",0,ROUND(AJ227-0.04999,1)-AJ227+AM227)</f>
        <v>0</v>
      </c>
      <c r="AM227" s="17" t="str">
        <f t="shared" ref="AM227:AM230" si="351">IF(VLOOKUP(AF227,Group,7,FALSE)="","",VLOOKUP(AF227,Group,7,FALSE))</f>
        <v/>
      </c>
      <c r="AO227" s="102" t="s">
        <v>52</v>
      </c>
    </row>
    <row r="228" spans="2:41" s="3" customFormat="1" ht="9.9499999999999993" customHeight="1" x14ac:dyDescent="0.2">
      <c r="B228" s="115" t="s">
        <v>105</v>
      </c>
      <c r="D228" s="40"/>
      <c r="E228" s="74" t="s">
        <v>162</v>
      </c>
      <c r="F228" s="74"/>
      <c r="G228" s="30" t="s">
        <v>160</v>
      </c>
      <c r="H228" s="30"/>
      <c r="I228" s="30"/>
      <c r="L228" s="184" t="s">
        <v>232</v>
      </c>
      <c r="M228" s="30"/>
      <c r="N228" s="30"/>
      <c r="P228" s="74"/>
      <c r="Q228" s="90"/>
      <c r="R228" s="29"/>
      <c r="S228" s="39">
        <f>IF(Suggested="Yes",AA228,AG228)</f>
        <v>482.3</v>
      </c>
      <c r="T228" s="37" t="s">
        <v>43</v>
      </c>
      <c r="U228" s="5" t="str">
        <f>+Instructions!$B$3</f>
        <v>C</v>
      </c>
      <c r="V228" s="52"/>
      <c r="W228" s="56">
        <f>+Instructions!$C$22</f>
        <v>0</v>
      </c>
      <c r="X228" s="17">
        <f t="shared" si="343"/>
        <v>482.3</v>
      </c>
      <c r="Y228" s="52"/>
      <c r="Z228" s="6" t="s">
        <v>248</v>
      </c>
      <c r="AA228" s="39">
        <v>482.3</v>
      </c>
      <c r="AB228" s="60">
        <f t="shared" si="344"/>
        <v>0</v>
      </c>
      <c r="AC228" s="17">
        <f t="shared" si="345"/>
        <v>482.3</v>
      </c>
      <c r="AD228" s="12">
        <f t="shared" si="346"/>
        <v>0</v>
      </c>
      <c r="AE228" s="124"/>
      <c r="AF228" s="132">
        <v>3</v>
      </c>
      <c r="AG228" s="53">
        <f t="shared" si="347"/>
        <v>482.3</v>
      </c>
      <c r="AH228" s="52"/>
      <c r="AJ228" s="17">
        <f t="shared" si="348"/>
        <v>482.3</v>
      </c>
      <c r="AK228" s="17">
        <f t="shared" si="349"/>
        <v>0</v>
      </c>
      <c r="AL228" s="17">
        <f t="shared" si="350"/>
        <v>0</v>
      </c>
      <c r="AM228" s="17" t="str">
        <f t="shared" si="351"/>
        <v/>
      </c>
      <c r="AO228" s="102" t="s">
        <v>52</v>
      </c>
    </row>
    <row r="229" spans="2:41" s="3" customFormat="1" ht="9.9499999999999993" customHeight="1" x14ac:dyDescent="0.2">
      <c r="B229" s="115" t="s">
        <v>105</v>
      </c>
      <c r="D229" s="40"/>
      <c r="E229" s="74" t="s">
        <v>163</v>
      </c>
      <c r="F229" s="74"/>
      <c r="G229" s="30" t="s">
        <v>160</v>
      </c>
      <c r="H229" s="30"/>
      <c r="I229" s="30"/>
      <c r="L229" s="184" t="s">
        <v>232</v>
      </c>
      <c r="M229" s="30"/>
      <c r="N229" s="30"/>
      <c r="P229" s="74"/>
      <c r="Q229" s="90"/>
      <c r="R229" s="29"/>
      <c r="S229" s="39">
        <f>IF(Suggested="Yes",AA229,AG229)</f>
        <v>533.5</v>
      </c>
      <c r="T229" s="37" t="s">
        <v>43</v>
      </c>
      <c r="U229" s="5" t="str">
        <f>+Instructions!$B$3</f>
        <v>C</v>
      </c>
      <c r="V229" s="52"/>
      <c r="W229" s="56">
        <f>+Instructions!$C$22</f>
        <v>0</v>
      </c>
      <c r="X229" s="17">
        <f t="shared" si="343"/>
        <v>533.5</v>
      </c>
      <c r="Y229" s="52"/>
      <c r="Z229" s="6" t="s">
        <v>248</v>
      </c>
      <c r="AA229" s="39">
        <v>533.5</v>
      </c>
      <c r="AB229" s="60">
        <f t="shared" si="344"/>
        <v>0</v>
      </c>
      <c r="AC229" s="17">
        <f t="shared" si="345"/>
        <v>533.5</v>
      </c>
      <c r="AD229" s="12">
        <f t="shared" si="346"/>
        <v>0</v>
      </c>
      <c r="AE229" s="124"/>
      <c r="AF229" s="132">
        <v>3</v>
      </c>
      <c r="AG229" s="53">
        <f t="shared" si="347"/>
        <v>533.5</v>
      </c>
      <c r="AH229" s="52"/>
      <c r="AJ229" s="17">
        <f t="shared" si="348"/>
        <v>533.5</v>
      </c>
      <c r="AK229" s="17">
        <f t="shared" si="349"/>
        <v>0</v>
      </c>
      <c r="AL229" s="17">
        <f t="shared" si="350"/>
        <v>0</v>
      </c>
      <c r="AM229" s="17" t="str">
        <f t="shared" si="351"/>
        <v/>
      </c>
      <c r="AO229" s="102" t="s">
        <v>52</v>
      </c>
    </row>
    <row r="230" spans="2:41" s="3" customFormat="1" ht="9.9499999999999993" customHeight="1" x14ac:dyDescent="0.2">
      <c r="B230" s="115" t="s">
        <v>105</v>
      </c>
      <c r="D230" s="40"/>
      <c r="E230" s="74" t="s">
        <v>165</v>
      </c>
      <c r="F230" s="74"/>
      <c r="G230" s="30" t="s">
        <v>160</v>
      </c>
      <c r="H230" s="30"/>
      <c r="I230" s="30"/>
      <c r="L230" s="184" t="s">
        <v>232</v>
      </c>
      <c r="M230" s="30"/>
      <c r="N230" s="30"/>
      <c r="P230" s="74"/>
      <c r="Q230" s="90"/>
      <c r="R230" s="29"/>
      <c r="S230" s="39">
        <f>IF(Suggested="Yes",AA230,AG230)</f>
        <v>604.95000000000005</v>
      </c>
      <c r="T230" s="37" t="s">
        <v>43</v>
      </c>
      <c r="U230" s="5" t="str">
        <f>+Instructions!$B$3</f>
        <v>C</v>
      </c>
      <c r="V230" s="52"/>
      <c r="W230" s="56">
        <f>+Instructions!$C$22</f>
        <v>0</v>
      </c>
      <c r="X230" s="17">
        <f t="shared" si="343"/>
        <v>604.95000000000005</v>
      </c>
      <c r="Y230" s="52"/>
      <c r="Z230" s="6" t="s">
        <v>248</v>
      </c>
      <c r="AA230" s="39">
        <v>604.95000000000005</v>
      </c>
      <c r="AB230" s="60">
        <f t="shared" si="344"/>
        <v>0</v>
      </c>
      <c r="AC230" s="17">
        <f t="shared" si="345"/>
        <v>604.95000000000005</v>
      </c>
      <c r="AD230" s="12">
        <f t="shared" si="346"/>
        <v>0</v>
      </c>
      <c r="AE230" s="124"/>
      <c r="AF230" s="132">
        <v>3</v>
      </c>
      <c r="AG230" s="53">
        <f t="shared" si="347"/>
        <v>604.95000000000005</v>
      </c>
      <c r="AH230" s="52"/>
      <c r="AJ230" s="17">
        <f t="shared" si="348"/>
        <v>604.95000000000005</v>
      </c>
      <c r="AK230" s="17">
        <f t="shared" si="349"/>
        <v>0</v>
      </c>
      <c r="AL230" s="17">
        <f t="shared" si="350"/>
        <v>0</v>
      </c>
      <c r="AM230" s="17" t="str">
        <f t="shared" si="351"/>
        <v/>
      </c>
      <c r="AO230" s="102" t="s">
        <v>52</v>
      </c>
    </row>
    <row r="231" spans="2:41" s="3" customFormat="1" ht="1.5" customHeight="1" x14ac:dyDescent="0.2">
      <c r="P231" s="74"/>
      <c r="Q231" s="90"/>
      <c r="R231" s="6"/>
      <c r="S231" s="39"/>
      <c r="T231" s="6"/>
      <c r="U231" s="5"/>
      <c r="V231" s="52"/>
      <c r="W231" s="56"/>
      <c r="X231" s="15"/>
      <c r="Y231" s="52"/>
      <c r="Z231" s="39"/>
      <c r="AA231" s="39"/>
      <c r="AB231" s="55"/>
      <c r="AC231" s="17"/>
      <c r="AD231" s="15"/>
      <c r="AE231" s="65"/>
      <c r="AF231" s="127"/>
      <c r="AG231" s="39"/>
      <c r="AH231" s="52"/>
      <c r="AI231" s="17"/>
      <c r="AJ231" s="39"/>
      <c r="AK231" s="17"/>
      <c r="AL231" s="17"/>
      <c r="AO231" s="31" t="s">
        <v>52</v>
      </c>
    </row>
    <row r="232" spans="2:41" s="3" customFormat="1" ht="9.9499999999999993" customHeight="1" x14ac:dyDescent="0.2">
      <c r="B232" s="115" t="s">
        <v>105</v>
      </c>
      <c r="D232" s="40"/>
      <c r="E232" s="74" t="s">
        <v>162</v>
      </c>
      <c r="F232" s="74"/>
      <c r="G232" s="30" t="s">
        <v>166</v>
      </c>
      <c r="H232" s="30"/>
      <c r="I232" s="30"/>
      <c r="L232" s="184" t="s">
        <v>232</v>
      </c>
      <c r="M232" s="30"/>
      <c r="N232" s="30"/>
      <c r="P232" s="74"/>
      <c r="Q232" s="90"/>
      <c r="R232" s="29"/>
      <c r="S232" s="39">
        <f>IF(Suggested="Yes",AA232,AG232)</f>
        <v>562.70000000000005</v>
      </c>
      <c r="T232" s="37" t="s">
        <v>43</v>
      </c>
      <c r="U232" s="5" t="str">
        <f>+Instructions!$B$3</f>
        <v>C</v>
      </c>
      <c r="V232" s="52"/>
      <c r="W232" s="56">
        <f>+Instructions!$C$22</f>
        <v>0</v>
      </c>
      <c r="X232" s="17">
        <f>ROUND($AA232*(1-W232)+0.004999,2)</f>
        <v>562.70000000000005</v>
      </c>
      <c r="Y232" s="52"/>
      <c r="Z232" s="6" t="s">
        <v>247</v>
      </c>
      <c r="AA232" s="39">
        <v>562.70000000000005</v>
      </c>
      <c r="AB232" s="60">
        <f>+W232</f>
        <v>0</v>
      </c>
      <c r="AC232" s="17">
        <f>+X232</f>
        <v>562.70000000000005</v>
      </c>
      <c r="AD232" s="12">
        <f>(AG232-AC232)/AG232</f>
        <v>0</v>
      </c>
      <c r="AE232" s="124"/>
      <c r="AF232" s="132">
        <v>3</v>
      </c>
      <c r="AG232" s="53">
        <f>SUM(AJ232:AL232)+AE232</f>
        <v>562.70000000000005</v>
      </c>
      <c r="AH232" s="52"/>
      <c r="AJ232" s="17">
        <f>ROUND(AC232/(1-VLOOKUP(AF232,Group,2,FALSE)),2)</f>
        <v>562.70000000000005</v>
      </c>
      <c r="AK232" s="17">
        <f>IF(VLOOKUP(AF232,Group,5,FALSE)="YES",VLOOKUP(ROUND(ROUND(AJ232,1)-AJ232,2),Round,2,FALSE)+VLOOKUP(AF232,Group,6,FALSE),0)</f>
        <v>0</v>
      </c>
      <c r="AL232" s="17">
        <f>IF(VLOOKUP(AF232,Group,7,FALSE)="",0,ROUND(AJ232-0.04999,1)-AJ232+AM232)</f>
        <v>0</v>
      </c>
      <c r="AM232" s="17" t="str">
        <f>IF(VLOOKUP(AF232,Group,7,FALSE)="","",VLOOKUP(AF232,Group,7,FALSE))</f>
        <v/>
      </c>
      <c r="AO232" s="102" t="s">
        <v>52</v>
      </c>
    </row>
    <row r="233" spans="2:41" s="3" customFormat="1" ht="1.5" customHeight="1" x14ac:dyDescent="0.2">
      <c r="P233" s="74"/>
      <c r="Q233" s="90"/>
      <c r="R233" s="6"/>
      <c r="S233" s="39"/>
      <c r="T233" s="6"/>
      <c r="U233" s="5"/>
      <c r="V233" s="52"/>
      <c r="W233" s="56"/>
      <c r="X233" s="15"/>
      <c r="Y233" s="52"/>
      <c r="Z233" s="39"/>
      <c r="AA233" s="39"/>
      <c r="AB233" s="55"/>
      <c r="AC233" s="17"/>
      <c r="AD233" s="15"/>
      <c r="AE233" s="65"/>
      <c r="AF233" s="127"/>
      <c r="AG233" s="39"/>
      <c r="AH233" s="52"/>
      <c r="AI233" s="17"/>
      <c r="AJ233" s="39"/>
      <c r="AK233" s="17"/>
      <c r="AL233" s="17"/>
      <c r="AO233" s="31" t="s">
        <v>52</v>
      </c>
    </row>
    <row r="234" spans="2:41" s="3" customFormat="1" ht="9.9499999999999993" customHeight="1" x14ac:dyDescent="0.2">
      <c r="B234" s="115" t="s">
        <v>105</v>
      </c>
      <c r="D234" s="40"/>
      <c r="E234" s="74" t="s">
        <v>167</v>
      </c>
      <c r="F234" s="74"/>
      <c r="G234" s="30" t="s">
        <v>160</v>
      </c>
      <c r="H234" s="30"/>
      <c r="I234" s="30"/>
      <c r="L234" s="184" t="s">
        <v>232</v>
      </c>
      <c r="M234" s="30"/>
      <c r="N234" s="30"/>
      <c r="P234" s="74"/>
      <c r="Q234" s="90"/>
      <c r="R234" s="29"/>
      <c r="S234" s="39">
        <f>IF(Suggested="Yes",AA234,AG234)</f>
        <v>520.1</v>
      </c>
      <c r="T234" s="37" t="s">
        <v>43</v>
      </c>
      <c r="U234" s="5" t="str">
        <f>+Instructions!$B$3</f>
        <v>C</v>
      </c>
      <c r="V234" s="52"/>
      <c r="W234" s="56">
        <f>+Instructions!$C$22</f>
        <v>0</v>
      </c>
      <c r="X234" s="17">
        <f t="shared" ref="X234" si="352">ROUND($AA234*(1-W234)+0.004999,2)</f>
        <v>520.1</v>
      </c>
      <c r="Y234" s="52"/>
      <c r="Z234" s="6" t="s">
        <v>248</v>
      </c>
      <c r="AA234" s="39">
        <v>520.1</v>
      </c>
      <c r="AB234" s="60">
        <f t="shared" ref="AB234" si="353">+W234</f>
        <v>0</v>
      </c>
      <c r="AC234" s="17">
        <f t="shared" ref="AC234" si="354">+X234</f>
        <v>520.1</v>
      </c>
      <c r="AD234" s="12">
        <f t="shared" ref="AD234" si="355">(AG234-AC234)/AG234</f>
        <v>0</v>
      </c>
      <c r="AE234" s="124"/>
      <c r="AF234" s="132">
        <v>3</v>
      </c>
      <c r="AG234" s="53">
        <f t="shared" ref="AG234" si="356">SUM(AJ234:AL234)+AE234</f>
        <v>520.1</v>
      </c>
      <c r="AH234" s="52"/>
      <c r="AJ234" s="17">
        <f t="shared" ref="AJ234" si="357">ROUND(AC234/(1-VLOOKUP(AF234,Group,2,FALSE)),2)</f>
        <v>520.1</v>
      </c>
      <c r="AK234" s="17">
        <f t="shared" ref="AK234" si="358">IF(VLOOKUP(AF234,Group,5,FALSE)="YES",VLOOKUP(ROUND(ROUND(AJ234,1)-AJ234,2),Round,2,FALSE)+VLOOKUP(AF234,Group,6,FALSE),0)</f>
        <v>0</v>
      </c>
      <c r="AL234" s="17">
        <f t="shared" ref="AL234" si="359">IF(VLOOKUP(AF234,Group,7,FALSE)="",0,ROUND(AJ234-0.04999,1)-AJ234+AM234)</f>
        <v>0</v>
      </c>
      <c r="AM234" s="17" t="str">
        <f t="shared" ref="AM234" si="360">IF(VLOOKUP(AF234,Group,7,FALSE)="","",VLOOKUP(AF234,Group,7,FALSE))</f>
        <v/>
      </c>
      <c r="AO234" s="102" t="s">
        <v>52</v>
      </c>
    </row>
    <row r="235" spans="2:41" s="3" customFormat="1" ht="1.5" customHeight="1" x14ac:dyDescent="0.2">
      <c r="P235" s="74"/>
      <c r="Q235" s="90"/>
      <c r="R235" s="6"/>
      <c r="S235" s="39"/>
      <c r="T235" s="6"/>
      <c r="U235" s="5"/>
      <c r="V235" s="52"/>
      <c r="W235" s="56"/>
      <c r="X235" s="15"/>
      <c r="Y235" s="52"/>
      <c r="Z235" s="39"/>
      <c r="AA235" s="39"/>
      <c r="AB235" s="55"/>
      <c r="AC235" s="17"/>
      <c r="AD235" s="15"/>
      <c r="AE235" s="65"/>
      <c r="AF235" s="127"/>
      <c r="AG235" s="39"/>
      <c r="AH235" s="52"/>
      <c r="AI235" s="17"/>
      <c r="AJ235" s="39"/>
      <c r="AK235" s="17"/>
      <c r="AL235" s="17"/>
      <c r="AO235" s="31" t="s">
        <v>52</v>
      </c>
    </row>
    <row r="236" spans="2:41" s="3" customFormat="1" ht="9.9499999999999993" customHeight="1" x14ac:dyDescent="0.2">
      <c r="B236" s="115" t="s">
        <v>105</v>
      </c>
      <c r="D236" s="40"/>
      <c r="E236" s="74" t="s">
        <v>167</v>
      </c>
      <c r="F236" s="74"/>
      <c r="G236" s="30" t="s">
        <v>166</v>
      </c>
      <c r="H236" s="30"/>
      <c r="I236" s="30"/>
      <c r="L236" s="184" t="s">
        <v>232</v>
      </c>
      <c r="M236" s="30"/>
      <c r="N236" s="30"/>
      <c r="P236" s="74"/>
      <c r="Q236" s="90"/>
      <c r="R236" s="29"/>
      <c r="S236" s="39">
        <f>IF(Suggested="Yes",AA236,AG236)</f>
        <v>593.1</v>
      </c>
      <c r="T236" s="37" t="s">
        <v>43</v>
      </c>
      <c r="U236" s="5" t="str">
        <f>+Instructions!$B$3</f>
        <v>C</v>
      </c>
      <c r="V236" s="52"/>
      <c r="W236" s="56">
        <f>+Instructions!$C$22</f>
        <v>0</v>
      </c>
      <c r="X236" s="17">
        <f>ROUND($AA236*(1-W236)+0.004999,2)</f>
        <v>593.1</v>
      </c>
      <c r="Y236" s="52"/>
      <c r="Z236" s="6" t="s">
        <v>247</v>
      </c>
      <c r="AA236" s="39">
        <v>593.1</v>
      </c>
      <c r="AB236" s="60">
        <f>+W236</f>
        <v>0</v>
      </c>
      <c r="AC236" s="17">
        <f>+X236</f>
        <v>593.1</v>
      </c>
      <c r="AD236" s="12">
        <f>(AG236-AC236)/AG236</f>
        <v>0</v>
      </c>
      <c r="AE236" s="124"/>
      <c r="AF236" s="132">
        <v>3</v>
      </c>
      <c r="AG236" s="53">
        <f>SUM(AJ236:AL236)+AE236</f>
        <v>593.1</v>
      </c>
      <c r="AH236" s="52"/>
      <c r="AJ236" s="17">
        <f>ROUND(AC236/(1-VLOOKUP(AF236,Group,2,FALSE)),2)</f>
        <v>593.1</v>
      </c>
      <c r="AK236" s="17">
        <f>IF(VLOOKUP(AF236,Group,5,FALSE)="YES",VLOOKUP(ROUND(ROUND(AJ236,1)-AJ236,2),Round,2,FALSE)+VLOOKUP(AF236,Group,6,FALSE),0)</f>
        <v>0</v>
      </c>
      <c r="AL236" s="17">
        <f>IF(VLOOKUP(AF236,Group,7,FALSE)="",0,ROUND(AJ236-0.04999,1)-AJ236+AM236)</f>
        <v>0</v>
      </c>
      <c r="AM236" s="17" t="str">
        <f>IF(VLOOKUP(AF236,Group,7,FALSE)="","",VLOOKUP(AF236,Group,7,FALSE))</f>
        <v/>
      </c>
      <c r="AO236" s="102" t="s">
        <v>52</v>
      </c>
    </row>
    <row r="237" spans="2:41" s="3" customFormat="1" ht="1.5" customHeight="1" x14ac:dyDescent="0.2">
      <c r="P237" s="74"/>
      <c r="Q237" s="90"/>
      <c r="R237" s="6"/>
      <c r="S237" s="39"/>
      <c r="T237" s="6"/>
      <c r="U237" s="5"/>
      <c r="V237" s="52"/>
      <c r="W237" s="56"/>
      <c r="X237" s="15"/>
      <c r="Y237" s="52"/>
      <c r="Z237" s="39"/>
      <c r="AA237" s="39"/>
      <c r="AB237" s="55"/>
      <c r="AC237" s="17"/>
      <c r="AD237" s="15"/>
      <c r="AE237" s="65"/>
      <c r="AF237" s="127"/>
      <c r="AG237" s="39"/>
      <c r="AH237" s="52"/>
      <c r="AI237" s="17"/>
      <c r="AJ237" s="39"/>
      <c r="AK237" s="17"/>
      <c r="AL237" s="17"/>
      <c r="AO237" s="31" t="s">
        <v>52</v>
      </c>
    </row>
    <row r="238" spans="2:41" s="3" customFormat="1" ht="9.9499999999999993" customHeight="1" x14ac:dyDescent="0.2">
      <c r="B238" s="115" t="s">
        <v>105</v>
      </c>
      <c r="D238" s="40"/>
      <c r="E238" s="201" t="s">
        <v>201</v>
      </c>
      <c r="F238" s="74"/>
      <c r="G238" s="30" t="s">
        <v>202</v>
      </c>
      <c r="H238" s="30"/>
      <c r="I238" s="30"/>
      <c r="J238" s="30"/>
      <c r="K238" s="30"/>
      <c r="L238" s="30"/>
      <c r="M238" s="30"/>
      <c r="N238" s="30"/>
      <c r="P238" s="74"/>
      <c r="Q238" s="90"/>
      <c r="R238" s="29"/>
      <c r="S238" s="39">
        <f>IF(Suggested="Yes",AA238,AG238)</f>
        <v>230.55</v>
      </c>
      <c r="T238" s="37" t="s">
        <v>43</v>
      </c>
      <c r="U238" s="5" t="str">
        <f>+Instructions!$B$3</f>
        <v>C</v>
      </c>
      <c r="V238" s="52"/>
      <c r="W238" s="56">
        <f>+Instructions!$C$22</f>
        <v>0</v>
      </c>
      <c r="X238" s="17">
        <f t="shared" ref="X238" si="361">ROUND($AA238*(1-W238)+0.004999,2)</f>
        <v>230.55</v>
      </c>
      <c r="Y238" s="52"/>
      <c r="Z238" s="6" t="s">
        <v>247</v>
      </c>
      <c r="AA238" s="39">
        <v>230.55</v>
      </c>
      <c r="AB238" s="60">
        <f t="shared" ref="AB238" si="362">+W238</f>
        <v>0</v>
      </c>
      <c r="AC238" s="17">
        <f t="shared" ref="AC238" si="363">+X238</f>
        <v>230.55</v>
      </c>
      <c r="AD238" s="12">
        <f t="shared" ref="AD238" si="364">(AG238-AC238)/AG238</f>
        <v>0</v>
      </c>
      <c r="AE238" s="124"/>
      <c r="AF238" s="132">
        <v>3</v>
      </c>
      <c r="AG238" s="53">
        <f t="shared" ref="AG238" si="365">SUM(AJ238:AL238)+AE238</f>
        <v>230.55</v>
      </c>
      <c r="AH238" s="52"/>
      <c r="AJ238" s="17">
        <f t="shared" ref="AJ238" si="366">ROUND(AC238/(1-VLOOKUP(AF238,Group,2,FALSE)),2)</f>
        <v>230.55</v>
      </c>
      <c r="AK238" s="17">
        <f t="shared" ref="AK238" si="367">IF(VLOOKUP(AF238,Group,5,FALSE)="YES",VLOOKUP(ROUND(ROUND(AJ238,1)-AJ238,2),Round,2,FALSE)+VLOOKUP(AF238,Group,6,FALSE),0)</f>
        <v>0</v>
      </c>
      <c r="AL238" s="17">
        <f t="shared" ref="AL238" si="368">IF(VLOOKUP(AF238,Group,7,FALSE)="",0,ROUND(AJ238-0.04999,1)-AJ238+AM238)</f>
        <v>0</v>
      </c>
      <c r="AM238" s="17" t="str">
        <f t="shared" ref="AM238" si="369">IF(VLOOKUP(AF238,Group,7,FALSE)="","",VLOOKUP(AF238,Group,7,FALSE))</f>
        <v/>
      </c>
      <c r="AO238" s="102" t="s">
        <v>52</v>
      </c>
    </row>
    <row r="239" spans="2:41" s="3" customFormat="1" ht="2.85" customHeight="1" x14ac:dyDescent="0.2">
      <c r="P239" s="74"/>
      <c r="Q239" s="90"/>
      <c r="R239" s="6"/>
      <c r="S239" s="39"/>
      <c r="T239" s="6"/>
      <c r="U239" s="5"/>
      <c r="V239" s="52"/>
      <c r="W239" s="56"/>
      <c r="X239" s="15"/>
      <c r="Y239" s="52"/>
      <c r="Z239" s="39"/>
      <c r="AA239" s="39"/>
      <c r="AB239" s="55"/>
      <c r="AC239" s="17"/>
      <c r="AD239" s="15"/>
      <c r="AE239" s="65"/>
      <c r="AF239" s="127"/>
      <c r="AG239" s="39"/>
      <c r="AH239" s="52"/>
      <c r="AI239" s="17"/>
      <c r="AJ239" s="39"/>
      <c r="AK239" s="17"/>
      <c r="AL239" s="17"/>
      <c r="AO239" s="31" t="s">
        <v>52</v>
      </c>
    </row>
    <row r="240" spans="2:41" s="3" customFormat="1" ht="9.9499999999999993" customHeight="1" x14ac:dyDescent="0.2">
      <c r="C240" s="35"/>
      <c r="D240" s="40" t="s">
        <v>161</v>
      </c>
      <c r="E240" s="182" t="s">
        <v>164</v>
      </c>
      <c r="F240" s="182"/>
      <c r="H240" s="182"/>
      <c r="I240" s="182"/>
      <c r="J240" s="182"/>
      <c r="M240" s="182"/>
      <c r="N240" s="182"/>
      <c r="P240" s="30"/>
      <c r="Q240" s="30"/>
      <c r="R240" s="30"/>
      <c r="S240" s="39"/>
      <c r="T240" s="30"/>
      <c r="U240" s="5"/>
      <c r="V240" s="183"/>
      <c r="W240" s="69"/>
      <c r="X240" s="69"/>
      <c r="Y240" s="183"/>
      <c r="Z240" s="39"/>
      <c r="AA240" s="39"/>
      <c r="AB240" s="55"/>
      <c r="AC240" s="17"/>
      <c r="AD240" s="15"/>
      <c r="AE240" s="65"/>
      <c r="AF240" s="127"/>
      <c r="AG240" s="17"/>
      <c r="AH240" s="183"/>
      <c r="AJ240" s="17"/>
      <c r="AK240" s="17"/>
      <c r="AL240" s="17"/>
      <c r="AM240" s="17"/>
      <c r="AO240" s="31"/>
    </row>
    <row r="241" spans="2:41" s="3" customFormat="1" ht="1.5" customHeight="1" x14ac:dyDescent="0.2">
      <c r="P241" s="74"/>
      <c r="Q241" s="90"/>
      <c r="R241" s="6"/>
      <c r="S241" s="39"/>
      <c r="T241" s="6"/>
      <c r="U241" s="5"/>
      <c r="V241" s="52"/>
      <c r="W241" s="56"/>
      <c r="X241" s="15"/>
      <c r="Y241" s="52"/>
      <c r="Z241" s="39"/>
      <c r="AA241" s="39"/>
      <c r="AB241" s="55"/>
      <c r="AC241" s="17"/>
      <c r="AD241" s="15"/>
      <c r="AE241" s="65"/>
      <c r="AF241" s="127"/>
      <c r="AG241" s="39"/>
      <c r="AH241" s="52"/>
      <c r="AI241" s="17"/>
      <c r="AJ241" s="39"/>
      <c r="AK241" s="17"/>
      <c r="AL241" s="17"/>
      <c r="AO241" s="31" t="s">
        <v>52</v>
      </c>
    </row>
    <row r="242" spans="2:41" s="3" customFormat="1" ht="9.9499999999999993" customHeight="1" x14ac:dyDescent="0.2">
      <c r="B242" s="115" t="s">
        <v>105</v>
      </c>
      <c r="D242" s="40"/>
      <c r="E242" s="74" t="s">
        <v>167</v>
      </c>
      <c r="F242" s="74"/>
      <c r="G242" s="30" t="s">
        <v>160</v>
      </c>
      <c r="H242" s="30"/>
      <c r="I242" s="30"/>
      <c r="L242" s="184" t="s">
        <v>232</v>
      </c>
      <c r="M242" s="30"/>
      <c r="N242" s="30"/>
      <c r="P242" s="74"/>
      <c r="Q242" s="90"/>
      <c r="R242" s="29"/>
      <c r="S242" s="39">
        <f>IF(Suggested="Yes",AA242,AG242)</f>
        <v>413.1</v>
      </c>
      <c r="T242" s="37" t="s">
        <v>43</v>
      </c>
      <c r="U242" s="5" t="str">
        <f>+Instructions!$B$3</f>
        <v>C</v>
      </c>
      <c r="V242" s="52"/>
      <c r="W242" s="56">
        <f>+Instructions!$C$22</f>
        <v>0</v>
      </c>
      <c r="X242" s="17">
        <f>ROUND($AA242*(1-W242)+0.004999,2)</f>
        <v>413.1</v>
      </c>
      <c r="Y242" s="52"/>
      <c r="Z242" s="6" t="s">
        <v>248</v>
      </c>
      <c r="AA242" s="39">
        <v>413.1</v>
      </c>
      <c r="AB242" s="60">
        <f t="shared" ref="AB242" si="370">+W242</f>
        <v>0</v>
      </c>
      <c r="AC242" s="17">
        <f t="shared" ref="AC242" si="371">+X242</f>
        <v>413.1</v>
      </c>
      <c r="AD242" s="12">
        <f t="shared" ref="AD242" si="372">(AG242-AC242)/AG242</f>
        <v>0</v>
      </c>
      <c r="AE242" s="124"/>
      <c r="AF242" s="132">
        <v>3</v>
      </c>
      <c r="AG242" s="53">
        <f t="shared" ref="AG242" si="373">SUM(AJ242:AL242)+AE242</f>
        <v>413.1</v>
      </c>
      <c r="AH242" s="52"/>
      <c r="AJ242" s="17">
        <f t="shared" ref="AJ242" si="374">ROUND(AC242/(1-VLOOKUP(AF242,Group,2,FALSE)),2)</f>
        <v>413.1</v>
      </c>
      <c r="AK242" s="17">
        <f t="shared" ref="AK242" si="375">IF(VLOOKUP(AF242,Group,5,FALSE)="YES",VLOOKUP(ROUND(ROUND(AJ242,1)-AJ242,2),Round,2,FALSE)+VLOOKUP(AF242,Group,6,FALSE),0)</f>
        <v>0</v>
      </c>
      <c r="AL242" s="17">
        <f t="shared" ref="AL242" si="376">IF(VLOOKUP(AF242,Group,7,FALSE)="",0,ROUND(AJ242-0.04999,1)-AJ242+AM242)</f>
        <v>0</v>
      </c>
      <c r="AM242" s="17" t="str">
        <f t="shared" ref="AM242" si="377">IF(VLOOKUP(AF242,Group,7,FALSE)="","",VLOOKUP(AF242,Group,7,FALSE))</f>
        <v/>
      </c>
      <c r="AO242" s="102" t="s">
        <v>52</v>
      </c>
    </row>
    <row r="243" spans="2:41" s="3" customFormat="1" ht="2.85" customHeight="1" x14ac:dyDescent="0.2">
      <c r="P243" s="74"/>
      <c r="Q243" s="90"/>
      <c r="R243" s="6"/>
      <c r="S243" s="39"/>
      <c r="T243" s="6"/>
      <c r="U243" s="5"/>
      <c r="V243" s="52"/>
      <c r="W243" s="56"/>
      <c r="X243" s="15"/>
      <c r="Y243" s="52"/>
      <c r="Z243" s="39"/>
      <c r="AA243" s="39"/>
      <c r="AB243" s="55"/>
      <c r="AC243" s="17"/>
      <c r="AD243" s="15"/>
      <c r="AE243" s="65"/>
      <c r="AF243" s="127"/>
      <c r="AG243" s="39"/>
      <c r="AH243" s="52"/>
      <c r="AI243" s="17"/>
      <c r="AJ243" s="39"/>
      <c r="AK243" s="17"/>
      <c r="AL243" s="17"/>
      <c r="AO243" s="31" t="s">
        <v>52</v>
      </c>
    </row>
    <row r="244" spans="2:41" s="3" customFormat="1" ht="9.9499999999999993" customHeight="1" x14ac:dyDescent="0.2">
      <c r="C244" s="35"/>
      <c r="D244" s="40" t="s">
        <v>161</v>
      </c>
      <c r="E244" s="182" t="s">
        <v>158</v>
      </c>
      <c r="F244" s="182"/>
      <c r="H244" s="182"/>
      <c r="I244" s="182"/>
      <c r="J244" s="182"/>
      <c r="L244" s="182"/>
      <c r="M244" s="182"/>
      <c r="N244" s="182"/>
      <c r="P244" s="30"/>
      <c r="Q244" s="30"/>
      <c r="R244" s="30"/>
      <c r="S244" s="39"/>
      <c r="T244" s="30"/>
      <c r="U244" s="5"/>
      <c r="V244" s="183"/>
      <c r="W244" s="69"/>
      <c r="X244" s="69"/>
      <c r="Y244" s="183"/>
      <c r="Z244" s="39"/>
      <c r="AA244" s="39"/>
      <c r="AB244" s="55"/>
      <c r="AC244" s="17"/>
      <c r="AD244" s="15"/>
      <c r="AE244" s="65"/>
      <c r="AF244" s="127"/>
      <c r="AG244" s="17"/>
      <c r="AH244" s="183"/>
      <c r="AJ244" s="17"/>
      <c r="AK244" s="17"/>
      <c r="AL244" s="17"/>
      <c r="AM244" s="17"/>
      <c r="AO244" s="31"/>
    </row>
    <row r="245" spans="2:41" s="3" customFormat="1" ht="1.5" customHeight="1" x14ac:dyDescent="0.2">
      <c r="P245" s="74"/>
      <c r="Q245" s="90"/>
      <c r="R245" s="6"/>
      <c r="S245" s="39"/>
      <c r="T245" s="6"/>
      <c r="U245" s="5"/>
      <c r="V245" s="52"/>
      <c r="W245" s="56"/>
      <c r="X245" s="15"/>
      <c r="Y245" s="52"/>
      <c r="Z245" s="39"/>
      <c r="AA245" s="39"/>
      <c r="AB245" s="55"/>
      <c r="AC245" s="17"/>
      <c r="AD245" s="15"/>
      <c r="AE245" s="65"/>
      <c r="AF245" s="127"/>
      <c r="AG245" s="39"/>
      <c r="AH245" s="52"/>
      <c r="AI245" s="17"/>
      <c r="AJ245" s="39"/>
      <c r="AK245" s="17"/>
      <c r="AL245" s="17"/>
      <c r="AO245" s="31" t="s">
        <v>52</v>
      </c>
    </row>
    <row r="246" spans="2:41" s="3" customFormat="1" ht="9.9499999999999993" customHeight="1" x14ac:dyDescent="0.2">
      <c r="B246" s="115" t="s">
        <v>105</v>
      </c>
      <c r="D246" s="40"/>
      <c r="E246" s="74" t="s">
        <v>159</v>
      </c>
      <c r="F246" s="74"/>
      <c r="G246" s="30" t="s">
        <v>160</v>
      </c>
      <c r="H246" s="30"/>
      <c r="I246" s="30"/>
      <c r="L246" s="184" t="s">
        <v>232</v>
      </c>
      <c r="M246" s="30"/>
      <c r="N246" s="30"/>
      <c r="P246" s="74"/>
      <c r="Q246" s="90"/>
      <c r="R246" s="29"/>
      <c r="S246" s="39">
        <f>IF(Suggested="Yes",AA246,AG246)</f>
        <v>437.25</v>
      </c>
      <c r="T246" s="37" t="s">
        <v>43</v>
      </c>
      <c r="U246" s="5" t="str">
        <f>+Instructions!$B$3</f>
        <v>C</v>
      </c>
      <c r="V246" s="52"/>
      <c r="W246" s="56">
        <f>+Instructions!$C$22</f>
        <v>0</v>
      </c>
      <c r="X246" s="17">
        <f>ROUND($AA246*(1-W246)+0.004999,2)</f>
        <v>437.25</v>
      </c>
      <c r="Y246" s="52"/>
      <c r="Z246" s="6" t="s">
        <v>248</v>
      </c>
      <c r="AA246" s="39">
        <v>437.25</v>
      </c>
      <c r="AB246" s="60">
        <f t="shared" ref="AB246" si="378">+W246</f>
        <v>0</v>
      </c>
      <c r="AC246" s="17">
        <f t="shared" ref="AC246" si="379">+X246</f>
        <v>437.25</v>
      </c>
      <c r="AD246" s="12">
        <f t="shared" ref="AD246" si="380">(AG246-AC246)/AG246</f>
        <v>0</v>
      </c>
      <c r="AE246" s="124"/>
      <c r="AF246" s="132">
        <v>3</v>
      </c>
      <c r="AG246" s="53">
        <f t="shared" ref="AG246" si="381">SUM(AJ246:AL246)+AE246</f>
        <v>437.25</v>
      </c>
      <c r="AH246" s="52"/>
      <c r="AJ246" s="17">
        <f t="shared" ref="AJ246" si="382">ROUND(AC246/(1-VLOOKUP(AF246,Group,2,FALSE)),2)</f>
        <v>437.25</v>
      </c>
      <c r="AK246" s="17">
        <f t="shared" ref="AK246" si="383">IF(VLOOKUP(AF246,Group,5,FALSE)="YES",VLOOKUP(ROUND(ROUND(AJ246,1)-AJ246,2),Round,2,FALSE)+VLOOKUP(AF246,Group,6,FALSE),0)</f>
        <v>0</v>
      </c>
      <c r="AL246" s="17">
        <f t="shared" ref="AL246" si="384">IF(VLOOKUP(AF246,Group,7,FALSE)="",0,ROUND(AJ246-0.04999,1)-AJ246+AM246)</f>
        <v>0</v>
      </c>
      <c r="AM246" s="17" t="str">
        <f t="shared" ref="AM246" si="385">IF(VLOOKUP(AF246,Group,7,FALSE)="","",VLOOKUP(AF246,Group,7,FALSE))</f>
        <v/>
      </c>
      <c r="AO246" s="102" t="s">
        <v>52</v>
      </c>
    </row>
    <row r="247" spans="2:41" s="3" customFormat="1" ht="9.9499999999999993" customHeight="1" x14ac:dyDescent="0.2">
      <c r="B247" s="115" t="s">
        <v>105</v>
      </c>
      <c r="D247" s="40"/>
      <c r="E247" s="74" t="s">
        <v>162</v>
      </c>
      <c r="F247" s="74"/>
      <c r="G247" s="30" t="s">
        <v>160</v>
      </c>
      <c r="H247" s="30"/>
      <c r="I247" s="30"/>
      <c r="L247" s="184" t="s">
        <v>232</v>
      </c>
      <c r="M247" s="30"/>
      <c r="N247" s="30"/>
      <c r="P247" s="74"/>
      <c r="Q247" s="90"/>
      <c r="R247" s="29"/>
      <c r="S247" s="39">
        <f>IF(Suggested="Yes",AA247,AG247)</f>
        <v>445.45</v>
      </c>
      <c r="T247" s="37" t="s">
        <v>43</v>
      </c>
      <c r="U247" s="5" t="str">
        <f>+Instructions!$B$3</f>
        <v>C</v>
      </c>
      <c r="V247" s="52"/>
      <c r="W247" s="56">
        <f>+Instructions!$C$22</f>
        <v>0</v>
      </c>
      <c r="X247" s="17">
        <f>ROUND($AA247*(1-W247)+0.004999,2)</f>
        <v>445.45</v>
      </c>
      <c r="Y247" s="52"/>
      <c r="Z247" s="6" t="s">
        <v>248</v>
      </c>
      <c r="AA247" s="39">
        <v>445.45</v>
      </c>
      <c r="AB247" s="60">
        <f t="shared" ref="AB247" si="386">+W247</f>
        <v>0</v>
      </c>
      <c r="AC247" s="17">
        <f t="shared" ref="AC247" si="387">+X247</f>
        <v>445.45</v>
      </c>
      <c r="AD247" s="12">
        <f t="shared" ref="AD247" si="388">(AG247-AC247)/AG247</f>
        <v>0</v>
      </c>
      <c r="AE247" s="124"/>
      <c r="AF247" s="132">
        <v>3</v>
      </c>
      <c r="AG247" s="53">
        <f t="shared" ref="AG247" si="389">SUM(AJ247:AL247)+AE247</f>
        <v>445.45</v>
      </c>
      <c r="AH247" s="52"/>
      <c r="AJ247" s="17">
        <f t="shared" ref="AJ247" si="390">ROUND(AC247/(1-VLOOKUP(AF247,Group,2,FALSE)),2)</f>
        <v>445.45</v>
      </c>
      <c r="AK247" s="17">
        <f t="shared" ref="AK247" si="391">IF(VLOOKUP(AF247,Group,5,FALSE)="YES",VLOOKUP(ROUND(ROUND(AJ247,1)-AJ247,2),Round,2,FALSE)+VLOOKUP(AF247,Group,6,FALSE),0)</f>
        <v>0</v>
      </c>
      <c r="AL247" s="17">
        <f t="shared" ref="AL247" si="392">IF(VLOOKUP(AF247,Group,7,FALSE)="",0,ROUND(AJ247-0.04999,1)-AJ247+AM247)</f>
        <v>0</v>
      </c>
      <c r="AM247" s="17" t="str">
        <f t="shared" ref="AM247" si="393">IF(VLOOKUP(AF247,Group,7,FALSE)="","",VLOOKUP(AF247,Group,7,FALSE))</f>
        <v/>
      </c>
      <c r="AO247" s="102" t="s">
        <v>52</v>
      </c>
    </row>
    <row r="248" spans="2:41" s="3" customFormat="1" ht="9.9499999999999993" customHeight="1" x14ac:dyDescent="0.2">
      <c r="B248" s="115" t="s">
        <v>105</v>
      </c>
      <c r="D248" s="40"/>
      <c r="E248" s="74" t="s">
        <v>163</v>
      </c>
      <c r="F248" s="74"/>
      <c r="G248" s="30" t="s">
        <v>160</v>
      </c>
      <c r="H248" s="30"/>
      <c r="I248" s="30"/>
      <c r="L248" s="184" t="s">
        <v>232</v>
      </c>
      <c r="M248" s="30"/>
      <c r="N248" s="30"/>
      <c r="P248" s="74"/>
      <c r="Q248" s="90"/>
      <c r="R248" s="29"/>
      <c r="S248" s="39">
        <f>IF(Suggested="Yes",AA248,AG248)</f>
        <v>506.25</v>
      </c>
      <c r="T248" s="37" t="s">
        <v>43</v>
      </c>
      <c r="U248" s="5" t="str">
        <f>+Instructions!$B$3</f>
        <v>C</v>
      </c>
      <c r="V248" s="52"/>
      <c r="W248" s="56">
        <f>+Instructions!$C$22</f>
        <v>0</v>
      </c>
      <c r="X248" s="17">
        <f>ROUND($AA248*(1-W248)+0.004999,2)</f>
        <v>506.25</v>
      </c>
      <c r="Y248" s="52"/>
      <c r="Z248" s="6" t="s">
        <v>248</v>
      </c>
      <c r="AA248" s="39">
        <v>506.25</v>
      </c>
      <c r="AB248" s="60">
        <f t="shared" ref="AB248" si="394">+W248</f>
        <v>0</v>
      </c>
      <c r="AC248" s="17">
        <f t="shared" ref="AC248" si="395">+X248</f>
        <v>506.25</v>
      </c>
      <c r="AD248" s="12">
        <f t="shared" ref="AD248" si="396">(AG248-AC248)/AG248</f>
        <v>0</v>
      </c>
      <c r="AE248" s="124"/>
      <c r="AF248" s="132">
        <v>3</v>
      </c>
      <c r="AG248" s="53">
        <f t="shared" ref="AG248" si="397">SUM(AJ248:AL248)+AE248</f>
        <v>506.25</v>
      </c>
      <c r="AH248" s="52"/>
      <c r="AJ248" s="17">
        <f t="shared" ref="AJ248" si="398">ROUND(AC248/(1-VLOOKUP(AF248,Group,2,FALSE)),2)</f>
        <v>506.25</v>
      </c>
      <c r="AK248" s="17">
        <f t="shared" ref="AK248" si="399">IF(VLOOKUP(AF248,Group,5,FALSE)="YES",VLOOKUP(ROUND(ROUND(AJ248,1)-AJ248,2),Round,2,FALSE)+VLOOKUP(AF248,Group,6,FALSE),0)</f>
        <v>0</v>
      </c>
      <c r="AL248" s="17">
        <f t="shared" ref="AL248" si="400">IF(VLOOKUP(AF248,Group,7,FALSE)="",0,ROUND(AJ248-0.04999,1)-AJ248+AM248)</f>
        <v>0</v>
      </c>
      <c r="AM248" s="17" t="str">
        <f t="shared" ref="AM248" si="401">IF(VLOOKUP(AF248,Group,7,FALSE)="","",VLOOKUP(AF248,Group,7,FALSE))</f>
        <v/>
      </c>
      <c r="AO248" s="102" t="s">
        <v>52</v>
      </c>
    </row>
    <row r="249" spans="2:41" s="3" customFormat="1" ht="9.9499999999999993" customHeight="1" x14ac:dyDescent="0.2">
      <c r="B249" s="115" t="s">
        <v>105</v>
      </c>
      <c r="D249" s="40"/>
      <c r="E249" s="74" t="s">
        <v>165</v>
      </c>
      <c r="F249" s="74"/>
      <c r="G249" s="30" t="s">
        <v>160</v>
      </c>
      <c r="H249" s="30"/>
      <c r="I249" s="30"/>
      <c r="L249" s="184" t="s">
        <v>232</v>
      </c>
      <c r="M249" s="30"/>
      <c r="N249" s="30"/>
      <c r="P249" s="74"/>
      <c r="Q249" s="90"/>
      <c r="R249" s="29"/>
      <c r="S249" s="39">
        <f>IF(Suggested="Yes",AA249,AG249)</f>
        <v>519.65</v>
      </c>
      <c r="T249" s="37" t="s">
        <v>43</v>
      </c>
      <c r="U249" s="5" t="str">
        <f>+Instructions!$B$3</f>
        <v>C</v>
      </c>
      <c r="V249" s="52"/>
      <c r="W249" s="56">
        <f>+Instructions!$C$22</f>
        <v>0</v>
      </c>
      <c r="X249" s="17">
        <f>ROUND($AA249*(1-W249)+0.004999,2)</f>
        <v>519.65</v>
      </c>
      <c r="Y249" s="52"/>
      <c r="Z249" s="6" t="s">
        <v>248</v>
      </c>
      <c r="AA249" s="39">
        <v>519.65</v>
      </c>
      <c r="AB249" s="60">
        <f t="shared" ref="AB249:AB255" si="402">+W249</f>
        <v>0</v>
      </c>
      <c r="AC249" s="17">
        <f t="shared" ref="AC249:AC255" si="403">+X249</f>
        <v>519.65</v>
      </c>
      <c r="AD249" s="12">
        <f t="shared" ref="AD249:AD255" si="404">(AG249-AC249)/AG249</f>
        <v>0</v>
      </c>
      <c r="AE249" s="124"/>
      <c r="AF249" s="132">
        <v>3</v>
      </c>
      <c r="AG249" s="53">
        <f t="shared" ref="AG249:AG255" si="405">SUM(AJ249:AL249)+AE249</f>
        <v>519.65</v>
      </c>
      <c r="AH249" s="52"/>
      <c r="AJ249" s="17">
        <f t="shared" ref="AJ249:AJ255" si="406">ROUND(AC249/(1-VLOOKUP(AF249,Group,2,FALSE)),2)</f>
        <v>519.65</v>
      </c>
      <c r="AK249" s="17">
        <f t="shared" ref="AK249:AK255" si="407">IF(VLOOKUP(AF249,Group,5,FALSE)="YES",VLOOKUP(ROUND(ROUND(AJ249,1)-AJ249,2),Round,2,FALSE)+VLOOKUP(AF249,Group,6,FALSE),0)</f>
        <v>0</v>
      </c>
      <c r="AL249" s="17">
        <f t="shared" ref="AL249:AL255" si="408">IF(VLOOKUP(AF249,Group,7,FALSE)="",0,ROUND(AJ249-0.04999,1)-AJ249+AM249)</f>
        <v>0</v>
      </c>
      <c r="AM249" s="17" t="str">
        <f t="shared" ref="AM249:AM255" si="409">IF(VLOOKUP(AF249,Group,7,FALSE)="","",VLOOKUP(AF249,Group,7,FALSE))</f>
        <v/>
      </c>
      <c r="AO249" s="102" t="s">
        <v>52</v>
      </c>
    </row>
    <row r="250" spans="2:41" s="3" customFormat="1" ht="1.5" customHeight="1" x14ac:dyDescent="0.2">
      <c r="P250" s="74"/>
      <c r="Q250" s="90"/>
      <c r="R250" s="6"/>
      <c r="S250" s="39"/>
      <c r="T250" s="6"/>
      <c r="U250" s="5"/>
      <c r="V250" s="52"/>
      <c r="W250" s="56"/>
      <c r="X250" s="15"/>
      <c r="Y250" s="52"/>
      <c r="Z250" s="39"/>
      <c r="AA250" s="39"/>
      <c r="AB250" s="55"/>
      <c r="AC250" s="17"/>
      <c r="AD250" s="15"/>
      <c r="AE250" s="65"/>
      <c r="AF250" s="127"/>
      <c r="AG250" s="39"/>
      <c r="AH250" s="52"/>
      <c r="AI250" s="17"/>
      <c r="AJ250" s="39"/>
      <c r="AK250" s="17"/>
      <c r="AL250" s="17"/>
      <c r="AO250" s="31" t="s">
        <v>52</v>
      </c>
    </row>
    <row r="251" spans="2:41" s="3" customFormat="1" ht="9.9499999999999993" customHeight="1" x14ac:dyDescent="0.2">
      <c r="B251" s="115" t="s">
        <v>105</v>
      </c>
      <c r="D251" s="40"/>
      <c r="E251" s="74" t="s">
        <v>162</v>
      </c>
      <c r="F251" s="74"/>
      <c r="G251" s="30" t="s">
        <v>166</v>
      </c>
      <c r="H251" s="30"/>
      <c r="I251" s="30"/>
      <c r="L251" s="184" t="s">
        <v>232</v>
      </c>
      <c r="M251" s="30"/>
      <c r="N251" s="30"/>
      <c r="P251" s="74"/>
      <c r="Q251" s="90"/>
      <c r="R251" s="29"/>
      <c r="S251" s="39">
        <f>IF(Suggested="Yes",AA251,AG251)</f>
        <v>520.95000000000005</v>
      </c>
      <c r="T251" s="37" t="s">
        <v>43</v>
      </c>
      <c r="U251" s="5" t="str">
        <f>+Instructions!$B$3</f>
        <v>C</v>
      </c>
      <c r="V251" s="52"/>
      <c r="W251" s="56">
        <f>+Instructions!$C$22</f>
        <v>0</v>
      </c>
      <c r="X251" s="17">
        <f>ROUND($AA251*(1-W251)+0.004999,2)</f>
        <v>520.95000000000005</v>
      </c>
      <c r="Y251" s="52"/>
      <c r="Z251" s="6" t="s">
        <v>248</v>
      </c>
      <c r="AA251" s="39">
        <v>520.95000000000005</v>
      </c>
      <c r="AB251" s="60">
        <f>+W251</f>
        <v>0</v>
      </c>
      <c r="AC251" s="17">
        <f>+X251</f>
        <v>520.95000000000005</v>
      </c>
      <c r="AD251" s="12">
        <f>(AG251-AC251)/AG251</f>
        <v>0</v>
      </c>
      <c r="AE251" s="124"/>
      <c r="AF251" s="132">
        <v>3</v>
      </c>
      <c r="AG251" s="53">
        <f>SUM(AJ251:AL251)+AE251</f>
        <v>520.95000000000005</v>
      </c>
      <c r="AH251" s="52"/>
      <c r="AJ251" s="17">
        <f>ROUND(AC251/(1-VLOOKUP(AF251,Group,2,FALSE)),2)</f>
        <v>520.95000000000005</v>
      </c>
      <c r="AK251" s="17">
        <f>IF(VLOOKUP(AF251,Group,5,FALSE)="YES",VLOOKUP(ROUND(ROUND(AJ251,1)-AJ251,2),Round,2,FALSE)+VLOOKUP(AF251,Group,6,FALSE),0)</f>
        <v>0</v>
      </c>
      <c r="AL251" s="17">
        <f>IF(VLOOKUP(AF251,Group,7,FALSE)="",0,ROUND(AJ251-0.04999,1)-AJ251+AM251)</f>
        <v>0</v>
      </c>
      <c r="AM251" s="17" t="str">
        <f>IF(VLOOKUP(AF251,Group,7,FALSE)="","",VLOOKUP(AF251,Group,7,FALSE))</f>
        <v/>
      </c>
      <c r="AO251" s="102" t="s">
        <v>52</v>
      </c>
    </row>
    <row r="252" spans="2:41" s="3" customFormat="1" ht="1.5" customHeight="1" x14ac:dyDescent="0.2">
      <c r="P252" s="74"/>
      <c r="Q252" s="90"/>
      <c r="R252" s="6"/>
      <c r="S252" s="39"/>
      <c r="T252" s="6"/>
      <c r="U252" s="5"/>
      <c r="V252" s="52"/>
      <c r="W252" s="56"/>
      <c r="X252" s="15"/>
      <c r="Y252" s="52"/>
      <c r="Z252" s="39"/>
      <c r="AA252" s="39"/>
      <c r="AB252" s="55"/>
      <c r="AC252" s="17"/>
      <c r="AD252" s="15"/>
      <c r="AE252" s="65"/>
      <c r="AF252" s="127"/>
      <c r="AG252" s="39"/>
      <c r="AH252" s="52"/>
      <c r="AI252" s="17"/>
      <c r="AJ252" s="39"/>
      <c r="AK252" s="17"/>
      <c r="AL252" s="17"/>
      <c r="AO252" s="31" t="s">
        <v>52</v>
      </c>
    </row>
    <row r="253" spans="2:41" s="3" customFormat="1" ht="9.9499999999999993" customHeight="1" x14ac:dyDescent="0.2">
      <c r="B253" s="115" t="s">
        <v>105</v>
      </c>
      <c r="D253" s="40"/>
      <c r="E253" s="74" t="s">
        <v>167</v>
      </c>
      <c r="F253" s="74"/>
      <c r="G253" s="30" t="s">
        <v>160</v>
      </c>
      <c r="H253" s="30"/>
      <c r="I253" s="30"/>
      <c r="L253" s="184" t="s">
        <v>232</v>
      </c>
      <c r="M253" s="30"/>
      <c r="N253" s="30"/>
      <c r="P253" s="74"/>
      <c r="Q253" s="90"/>
      <c r="R253" s="29"/>
      <c r="S253" s="39">
        <f>IF(Suggested="Yes",AA253,AG253)</f>
        <v>506.6</v>
      </c>
      <c r="T253" s="37" t="s">
        <v>43</v>
      </c>
      <c r="U253" s="5" t="str">
        <f>+Instructions!$B$3</f>
        <v>C</v>
      </c>
      <c r="V253" s="52"/>
      <c r="W253" s="56">
        <f>+Instructions!$C$22</f>
        <v>0</v>
      </c>
      <c r="X253" s="17">
        <f>ROUND($AA253*(1-W253)+0.004999,2)</f>
        <v>506.6</v>
      </c>
      <c r="Y253" s="52"/>
      <c r="Z253" s="6" t="s">
        <v>248</v>
      </c>
      <c r="AA253" s="39">
        <v>506.6</v>
      </c>
      <c r="AB253" s="60">
        <f t="shared" si="402"/>
        <v>0</v>
      </c>
      <c r="AC253" s="17">
        <f t="shared" si="403"/>
        <v>506.6</v>
      </c>
      <c r="AD253" s="12">
        <f t="shared" si="404"/>
        <v>0</v>
      </c>
      <c r="AE253" s="124"/>
      <c r="AF253" s="132">
        <v>3</v>
      </c>
      <c r="AG253" s="53">
        <f t="shared" si="405"/>
        <v>506.6</v>
      </c>
      <c r="AH253" s="52"/>
      <c r="AJ253" s="17">
        <f t="shared" si="406"/>
        <v>506.6</v>
      </c>
      <c r="AK253" s="17">
        <f t="shared" si="407"/>
        <v>0</v>
      </c>
      <c r="AL253" s="17">
        <f t="shared" si="408"/>
        <v>0</v>
      </c>
      <c r="AM253" s="17" t="str">
        <f t="shared" si="409"/>
        <v/>
      </c>
      <c r="AO253" s="102" t="s">
        <v>52</v>
      </c>
    </row>
    <row r="254" spans="2:41" s="3" customFormat="1" ht="1.5" customHeight="1" x14ac:dyDescent="0.2">
      <c r="P254" s="74"/>
      <c r="Q254" s="90"/>
      <c r="R254" s="6"/>
      <c r="S254" s="39"/>
      <c r="T254" s="6"/>
      <c r="U254" s="5"/>
      <c r="V254" s="52"/>
      <c r="W254" s="56"/>
      <c r="X254" s="15"/>
      <c r="Y254" s="52"/>
      <c r="Z254" s="39"/>
      <c r="AA254" s="39"/>
      <c r="AB254" s="55"/>
      <c r="AC254" s="17"/>
      <c r="AD254" s="15"/>
      <c r="AE254" s="65"/>
      <c r="AF254" s="127"/>
      <c r="AG254" s="39"/>
      <c r="AH254" s="52"/>
      <c r="AI254" s="17"/>
      <c r="AJ254" s="39"/>
      <c r="AK254" s="17"/>
      <c r="AL254" s="17"/>
      <c r="AO254" s="31" t="s">
        <v>52</v>
      </c>
    </row>
    <row r="255" spans="2:41" s="3" customFormat="1" ht="9.9499999999999993" customHeight="1" x14ac:dyDescent="0.2">
      <c r="B255" s="115" t="s">
        <v>105</v>
      </c>
      <c r="D255" s="40"/>
      <c r="E255" s="74" t="s">
        <v>167</v>
      </c>
      <c r="F255" s="74"/>
      <c r="G255" s="30" t="s">
        <v>166</v>
      </c>
      <c r="H255" s="30"/>
      <c r="I255" s="30"/>
      <c r="L255" s="184" t="s">
        <v>232</v>
      </c>
      <c r="M255" s="30"/>
      <c r="N255" s="30"/>
      <c r="P255" s="74"/>
      <c r="Q255" s="90"/>
      <c r="R255" s="29"/>
      <c r="S255" s="39">
        <f>IF(Suggested="Yes",AA255,AG255)</f>
        <v>564.29999999999995</v>
      </c>
      <c r="T255" s="37" t="s">
        <v>43</v>
      </c>
      <c r="U255" s="5" t="str">
        <f>+Instructions!$B$3</f>
        <v>C</v>
      </c>
      <c r="V255" s="52"/>
      <c r="W255" s="56">
        <f>+Instructions!$C$22</f>
        <v>0</v>
      </c>
      <c r="X255" s="17">
        <f>ROUND($AA255*(1-W255)+0.004999,2)</f>
        <v>564.29999999999995</v>
      </c>
      <c r="Y255" s="52"/>
      <c r="Z255" s="6" t="s">
        <v>248</v>
      </c>
      <c r="AA255" s="39">
        <v>564.29999999999995</v>
      </c>
      <c r="AB255" s="60">
        <f t="shared" si="402"/>
        <v>0</v>
      </c>
      <c r="AC255" s="17">
        <f t="shared" si="403"/>
        <v>564.29999999999995</v>
      </c>
      <c r="AD255" s="12">
        <f t="shared" si="404"/>
        <v>0</v>
      </c>
      <c r="AE255" s="124"/>
      <c r="AF255" s="132">
        <v>3</v>
      </c>
      <c r="AG255" s="53">
        <f t="shared" si="405"/>
        <v>564.29999999999995</v>
      </c>
      <c r="AH255" s="52"/>
      <c r="AJ255" s="17">
        <f t="shared" si="406"/>
        <v>564.29999999999995</v>
      </c>
      <c r="AK255" s="17">
        <f t="shared" si="407"/>
        <v>0</v>
      </c>
      <c r="AL255" s="17">
        <f t="shared" si="408"/>
        <v>0</v>
      </c>
      <c r="AM255" s="17" t="str">
        <f t="shared" si="409"/>
        <v/>
      </c>
      <c r="AO255" s="102" t="s">
        <v>52</v>
      </c>
    </row>
    <row r="256" spans="2:41" s="3" customFormat="1" ht="1.5" customHeight="1" x14ac:dyDescent="0.2">
      <c r="P256" s="74"/>
      <c r="Q256" s="90"/>
      <c r="R256" s="6"/>
      <c r="S256" s="39"/>
      <c r="T256" s="6"/>
      <c r="U256" s="5"/>
      <c r="V256" s="52"/>
      <c r="W256" s="56"/>
      <c r="X256" s="15"/>
      <c r="Y256" s="52"/>
      <c r="Z256" s="39"/>
      <c r="AA256" s="39"/>
      <c r="AB256" s="55"/>
      <c r="AC256" s="17"/>
      <c r="AD256" s="15"/>
      <c r="AE256" s="65"/>
      <c r="AF256" s="127"/>
      <c r="AG256" s="39"/>
      <c r="AH256" s="52"/>
      <c r="AI256" s="17"/>
      <c r="AJ256" s="39"/>
      <c r="AK256" s="17"/>
      <c r="AL256" s="17"/>
      <c r="AO256" s="31" t="s">
        <v>52</v>
      </c>
    </row>
    <row r="257" spans="2:41" s="3" customFormat="1" ht="9.9499999999999993" customHeight="1" x14ac:dyDescent="0.2">
      <c r="B257" s="115" t="s">
        <v>105</v>
      </c>
      <c r="D257" s="40"/>
      <c r="E257" s="201" t="s">
        <v>201</v>
      </c>
      <c r="F257" s="74"/>
      <c r="G257" s="30" t="s">
        <v>202</v>
      </c>
      <c r="H257" s="30"/>
      <c r="I257" s="30"/>
      <c r="J257" s="30"/>
      <c r="K257" s="30"/>
      <c r="L257" s="30"/>
      <c r="M257" s="30"/>
      <c r="N257" s="30"/>
      <c r="P257" s="74"/>
      <c r="Q257" s="90"/>
      <c r="R257" s="29"/>
      <c r="S257" s="39">
        <f>IF(Suggested="Yes",AA257,AG257)</f>
        <v>180.65</v>
      </c>
      <c r="T257" s="37" t="s">
        <v>43</v>
      </c>
      <c r="U257" s="5" t="str">
        <f>+Instructions!$B$3</f>
        <v>C</v>
      </c>
      <c r="V257" s="52"/>
      <c r="W257" s="56">
        <f>+Instructions!$C$22</f>
        <v>0</v>
      </c>
      <c r="X257" s="17">
        <f t="shared" ref="X257" si="410">ROUND($AA257*(1-W257)+0.004999,2)</f>
        <v>180.65</v>
      </c>
      <c r="Y257" s="52"/>
      <c r="Z257" s="6" t="s">
        <v>247</v>
      </c>
      <c r="AA257" s="39">
        <v>180.65</v>
      </c>
      <c r="AB257" s="60">
        <f t="shared" ref="AB257" si="411">+W257</f>
        <v>0</v>
      </c>
      <c r="AC257" s="17">
        <f t="shared" ref="AC257" si="412">+X257</f>
        <v>180.65</v>
      </c>
      <c r="AD257" s="12">
        <f t="shared" ref="AD257" si="413">(AG257-AC257)/AG257</f>
        <v>0</v>
      </c>
      <c r="AE257" s="124"/>
      <c r="AF257" s="132">
        <v>3</v>
      </c>
      <c r="AG257" s="53">
        <f t="shared" ref="AG257" si="414">SUM(AJ257:AL257)+AE257</f>
        <v>180.65</v>
      </c>
      <c r="AH257" s="52"/>
      <c r="AJ257" s="17">
        <f t="shared" ref="AJ257" si="415">ROUND(AC257/(1-VLOOKUP(AF257,Group,2,FALSE)),2)</f>
        <v>180.65</v>
      </c>
      <c r="AK257" s="17">
        <f t="shared" ref="AK257" si="416">IF(VLOOKUP(AF257,Group,5,FALSE)="YES",VLOOKUP(ROUND(ROUND(AJ257,1)-AJ257,2),Round,2,FALSE)+VLOOKUP(AF257,Group,6,FALSE),0)</f>
        <v>0</v>
      </c>
      <c r="AL257" s="17">
        <f t="shared" ref="AL257" si="417">IF(VLOOKUP(AF257,Group,7,FALSE)="",0,ROUND(AJ257-0.04999,1)-AJ257+AM257)</f>
        <v>0</v>
      </c>
      <c r="AM257" s="17" t="str">
        <f t="shared" ref="AM257" si="418">IF(VLOOKUP(AF257,Group,7,FALSE)="","",VLOOKUP(AF257,Group,7,FALSE))</f>
        <v/>
      </c>
      <c r="AO257" s="102" t="s">
        <v>52</v>
      </c>
    </row>
    <row r="258" spans="2:41" s="3" customFormat="1" ht="3.95" customHeight="1" x14ac:dyDescent="0.2">
      <c r="P258" s="74"/>
      <c r="Q258" s="90"/>
      <c r="R258" s="6"/>
      <c r="S258" s="39"/>
      <c r="T258" s="6"/>
      <c r="U258" s="5"/>
      <c r="V258" s="52"/>
      <c r="W258" s="56"/>
      <c r="X258" s="15"/>
      <c r="Y258" s="52"/>
      <c r="Z258" s="39"/>
      <c r="AA258" s="39"/>
      <c r="AB258" s="55"/>
      <c r="AC258" s="17"/>
      <c r="AD258" s="15"/>
      <c r="AE258" s="65"/>
      <c r="AF258" s="127"/>
      <c r="AG258" s="39"/>
      <c r="AH258" s="52"/>
      <c r="AJ258" s="17"/>
      <c r="AK258" s="17"/>
      <c r="AL258" s="17"/>
      <c r="AM258" s="17"/>
      <c r="AO258" s="31" t="s">
        <v>52</v>
      </c>
    </row>
    <row r="259" spans="2:41" s="3" customFormat="1" ht="10.5" customHeight="1" x14ac:dyDescent="0.2">
      <c r="D259" s="73" t="s">
        <v>238</v>
      </c>
      <c r="E259" s="154"/>
      <c r="P259" s="4"/>
      <c r="Q259" s="6"/>
      <c r="R259" s="177" t="s">
        <v>86</v>
      </c>
      <c r="S259" s="178" t="s">
        <v>204</v>
      </c>
      <c r="T259" s="179"/>
      <c r="U259" s="5"/>
      <c r="V259" s="183"/>
      <c r="W259" s="69"/>
      <c r="X259" s="69"/>
      <c r="Y259" s="183"/>
      <c r="Z259" s="39"/>
      <c r="AA259" s="39"/>
      <c r="AB259" s="55"/>
      <c r="AC259" s="17"/>
      <c r="AD259" s="15"/>
      <c r="AE259" s="65"/>
      <c r="AF259" s="127"/>
      <c r="AG259" s="17"/>
      <c r="AH259" s="183"/>
      <c r="AJ259" s="17"/>
      <c r="AK259" s="17"/>
      <c r="AL259" s="17"/>
      <c r="AM259" s="17"/>
      <c r="AO259" s="31" t="s">
        <v>52</v>
      </c>
    </row>
    <row r="260" spans="2:41" s="3" customFormat="1" ht="2.85" customHeight="1" x14ac:dyDescent="0.2">
      <c r="P260" s="74"/>
      <c r="Q260" s="90"/>
      <c r="R260" s="6"/>
      <c r="S260" s="39"/>
      <c r="T260" s="6"/>
      <c r="U260" s="5"/>
      <c r="V260" s="52"/>
      <c r="W260" s="56"/>
      <c r="X260" s="15"/>
      <c r="Y260" s="52"/>
      <c r="Z260" s="39"/>
      <c r="AA260" s="39"/>
      <c r="AB260" s="55"/>
      <c r="AC260" s="17"/>
      <c r="AD260" s="15"/>
      <c r="AE260" s="65"/>
      <c r="AF260" s="127"/>
      <c r="AG260" s="39"/>
      <c r="AH260" s="52"/>
      <c r="AI260" s="17"/>
      <c r="AJ260" s="39"/>
      <c r="AK260" s="17"/>
      <c r="AL260" s="17"/>
      <c r="AO260" s="31" t="s">
        <v>52</v>
      </c>
    </row>
    <row r="261" spans="2:41" s="3" customFormat="1" ht="9.9499999999999993" customHeight="1" x14ac:dyDescent="0.2">
      <c r="C261" s="35"/>
      <c r="D261" s="40" t="s">
        <v>91</v>
      </c>
      <c r="E261" s="182" t="s">
        <v>205</v>
      </c>
      <c r="F261" s="182"/>
      <c r="H261" s="182"/>
      <c r="I261" s="182"/>
      <c r="J261" s="182"/>
      <c r="M261" s="182"/>
      <c r="N261" s="182"/>
      <c r="P261" s="30"/>
      <c r="Q261" s="30"/>
      <c r="R261" s="30"/>
      <c r="S261" s="39"/>
      <c r="T261" s="30"/>
      <c r="U261" s="5"/>
      <c r="V261" s="183"/>
      <c r="W261" s="69"/>
      <c r="X261" s="69"/>
      <c r="Y261" s="183"/>
      <c r="Z261" s="39"/>
      <c r="AA261" s="39"/>
      <c r="AB261" s="55"/>
      <c r="AC261" s="17"/>
      <c r="AD261" s="15"/>
      <c r="AE261" s="65"/>
      <c r="AF261" s="127"/>
      <c r="AG261" s="17"/>
      <c r="AH261" s="183"/>
      <c r="AJ261" s="17"/>
      <c r="AK261" s="17"/>
      <c r="AL261" s="17"/>
      <c r="AM261" s="17"/>
      <c r="AO261" s="31"/>
    </row>
    <row r="262" spans="2:41" s="3" customFormat="1" ht="1.5" customHeight="1" x14ac:dyDescent="0.2">
      <c r="P262" s="74"/>
      <c r="Q262" s="90"/>
      <c r="R262" s="6"/>
      <c r="S262" s="39"/>
      <c r="T262" s="6"/>
      <c r="U262" s="5"/>
      <c r="V262" s="52"/>
      <c r="W262" s="56"/>
      <c r="X262" s="15"/>
      <c r="Y262" s="52"/>
      <c r="Z262" s="39"/>
      <c r="AA262" s="39"/>
      <c r="AB262" s="55"/>
      <c r="AC262" s="17"/>
      <c r="AD262" s="15"/>
      <c r="AE262" s="65"/>
      <c r="AF262" s="127"/>
      <c r="AG262" s="39"/>
      <c r="AH262" s="52"/>
      <c r="AI262" s="17"/>
      <c r="AJ262" s="39"/>
      <c r="AK262" s="17"/>
      <c r="AL262" s="17"/>
      <c r="AO262" s="31" t="s">
        <v>52</v>
      </c>
    </row>
    <row r="263" spans="2:41" s="3" customFormat="1" ht="9.9499999999999993" customHeight="1" x14ac:dyDescent="0.2">
      <c r="B263" s="115" t="s">
        <v>105</v>
      </c>
      <c r="D263" s="40"/>
      <c r="E263" s="201" t="s">
        <v>209</v>
      </c>
      <c r="F263" s="74"/>
      <c r="G263" s="30" t="s">
        <v>224</v>
      </c>
      <c r="H263" s="30"/>
      <c r="I263" s="30"/>
      <c r="J263" s="30"/>
      <c r="K263" s="30"/>
      <c r="L263" s="30"/>
      <c r="M263" s="30"/>
      <c r="N263" s="30"/>
      <c r="P263" s="74"/>
      <c r="Q263" s="90"/>
      <c r="R263" s="29" t="s">
        <v>46</v>
      </c>
      <c r="S263" s="39">
        <f>IF(Suggested="Yes",AA263,AG263)</f>
        <v>162.44999999999999</v>
      </c>
      <c r="T263" s="37" t="s">
        <v>43</v>
      </c>
      <c r="U263" s="5" t="str">
        <f>+Instructions!$B$3</f>
        <v>C</v>
      </c>
      <c r="V263" s="52"/>
      <c r="W263" s="56">
        <f>+Instructions!$C$22</f>
        <v>0</v>
      </c>
      <c r="X263" s="17">
        <f t="shared" ref="X263" si="419">ROUND($AA263*(1-W263)+0.004999,2)</f>
        <v>162.44999999999999</v>
      </c>
      <c r="Y263" s="52"/>
      <c r="Z263" s="6" t="s">
        <v>247</v>
      </c>
      <c r="AA263" s="39">
        <v>162.44999999999999</v>
      </c>
      <c r="AB263" s="60">
        <f t="shared" ref="AB263" si="420">+W263</f>
        <v>0</v>
      </c>
      <c r="AC263" s="17">
        <f t="shared" ref="AC263" si="421">+X263</f>
        <v>162.44999999999999</v>
      </c>
      <c r="AD263" s="12">
        <f t="shared" ref="AD263" si="422">(AG263-AC263)/AG263</f>
        <v>0</v>
      </c>
      <c r="AE263" s="124"/>
      <c r="AF263" s="132">
        <v>3</v>
      </c>
      <c r="AG263" s="53">
        <f t="shared" ref="AG263" si="423">SUM(AJ263:AL263)+AE263</f>
        <v>162.44999999999999</v>
      </c>
      <c r="AH263" s="52"/>
      <c r="AJ263" s="17">
        <f t="shared" ref="AJ263" si="424">ROUND(AC263/(1-VLOOKUP(AF263,Group,2,FALSE)),2)</f>
        <v>162.44999999999999</v>
      </c>
      <c r="AK263" s="17">
        <f t="shared" ref="AK263" si="425">IF(VLOOKUP(AF263,Group,5,FALSE)="YES",VLOOKUP(ROUND(ROUND(AJ263,1)-AJ263,2),Round,2,FALSE)+VLOOKUP(AF263,Group,6,FALSE),0)</f>
        <v>0</v>
      </c>
      <c r="AL263" s="17">
        <f t="shared" ref="AL263" si="426">IF(VLOOKUP(AF263,Group,7,FALSE)="",0,ROUND(AJ263-0.04999,1)-AJ263+AM263)</f>
        <v>0</v>
      </c>
      <c r="AM263" s="17" t="str">
        <f t="shared" ref="AM263" si="427">IF(VLOOKUP(AF263,Group,7,FALSE)="","",VLOOKUP(AF263,Group,7,FALSE))</f>
        <v/>
      </c>
      <c r="AO263" s="102" t="s">
        <v>52</v>
      </c>
    </row>
    <row r="264" spans="2:41" s="3" customFormat="1" ht="2.85" customHeight="1" x14ac:dyDescent="0.2">
      <c r="P264" s="74"/>
      <c r="Q264" s="90"/>
      <c r="R264" s="6"/>
      <c r="S264" s="39"/>
      <c r="T264" s="6"/>
      <c r="U264" s="5"/>
      <c r="V264" s="52"/>
      <c r="W264" s="56"/>
      <c r="X264" s="15"/>
      <c r="Y264" s="52"/>
      <c r="Z264" s="39"/>
      <c r="AA264" s="39"/>
      <c r="AB264" s="55"/>
      <c r="AC264" s="17"/>
      <c r="AD264" s="15"/>
      <c r="AE264" s="65"/>
      <c r="AF264" s="127"/>
      <c r="AG264" s="39"/>
      <c r="AH264" s="52"/>
      <c r="AI264" s="17"/>
      <c r="AJ264" s="39"/>
      <c r="AK264" s="17"/>
      <c r="AL264" s="17"/>
      <c r="AO264" s="31" t="s">
        <v>52</v>
      </c>
    </row>
    <row r="265" spans="2:41" s="3" customFormat="1" ht="9.9499999999999993" customHeight="1" x14ac:dyDescent="0.2">
      <c r="C265" s="35"/>
      <c r="D265" s="40" t="s">
        <v>161</v>
      </c>
      <c r="E265" s="182" t="s">
        <v>116</v>
      </c>
      <c r="F265" s="182"/>
      <c r="H265" s="182"/>
      <c r="I265" s="182"/>
      <c r="J265" s="182"/>
      <c r="M265" s="182"/>
      <c r="N265" s="182"/>
      <c r="P265" s="30"/>
      <c r="Q265" s="30"/>
      <c r="R265" s="30"/>
      <c r="S265" s="39"/>
      <c r="T265" s="30"/>
      <c r="U265" s="5"/>
      <c r="V265" s="183"/>
      <c r="W265" s="69"/>
      <c r="X265" s="69"/>
      <c r="Y265" s="183"/>
      <c r="Z265" s="39"/>
      <c r="AA265" s="39"/>
      <c r="AB265" s="55"/>
      <c r="AC265" s="17"/>
      <c r="AD265" s="15"/>
      <c r="AE265" s="65"/>
      <c r="AF265" s="127"/>
      <c r="AG265" s="17"/>
      <c r="AH265" s="183"/>
      <c r="AJ265" s="17"/>
      <c r="AK265" s="17"/>
      <c r="AL265" s="17"/>
      <c r="AM265" s="17"/>
      <c r="AO265" s="31"/>
    </row>
    <row r="266" spans="2:41" s="3" customFormat="1" ht="1.5" customHeight="1" x14ac:dyDescent="0.2">
      <c r="P266" s="74"/>
      <c r="Q266" s="90"/>
      <c r="R266" s="6"/>
      <c r="S266" s="39"/>
      <c r="T266" s="6"/>
      <c r="U266" s="5"/>
      <c r="V266" s="52"/>
      <c r="W266" s="56"/>
      <c r="X266" s="15"/>
      <c r="Y266" s="52"/>
      <c r="Z266" s="39"/>
      <c r="AA266" s="39"/>
      <c r="AB266" s="55"/>
      <c r="AC266" s="17"/>
      <c r="AD266" s="15"/>
      <c r="AE266" s="65"/>
      <c r="AF266" s="127"/>
      <c r="AG266" s="39"/>
      <c r="AH266" s="52"/>
      <c r="AI266" s="17"/>
      <c r="AJ266" s="39"/>
      <c r="AK266" s="17"/>
      <c r="AL266" s="17"/>
      <c r="AO266" s="31" t="s">
        <v>52</v>
      </c>
    </row>
    <row r="267" spans="2:41" s="3" customFormat="1" ht="9.9499999999999993" customHeight="1" x14ac:dyDescent="0.2">
      <c r="B267" s="115" t="s">
        <v>105</v>
      </c>
      <c r="D267" s="40"/>
      <c r="E267" s="201" t="s">
        <v>209</v>
      </c>
      <c r="F267" s="74"/>
      <c r="G267" s="30" t="s">
        <v>224</v>
      </c>
      <c r="H267" s="30"/>
      <c r="I267" s="30"/>
      <c r="J267" s="30"/>
      <c r="K267" s="30"/>
      <c r="L267" s="30"/>
      <c r="M267" s="30"/>
      <c r="N267" s="30"/>
      <c r="P267" s="74"/>
      <c r="Q267" s="90"/>
      <c r="R267" s="29" t="s">
        <v>46</v>
      </c>
      <c r="S267" s="39">
        <f>IF(Suggested="Yes",AA267,AG267)</f>
        <v>188</v>
      </c>
      <c r="T267" s="37" t="s">
        <v>43</v>
      </c>
      <c r="U267" s="5" t="str">
        <f>+Instructions!$B$3</f>
        <v>C</v>
      </c>
      <c r="V267" s="52"/>
      <c r="W267" s="56">
        <f>+Instructions!$C$22</f>
        <v>0</v>
      </c>
      <c r="X267" s="17">
        <f t="shared" ref="X267" si="428">ROUND($AA267*(1-W267)+0.004999,2)</f>
        <v>188</v>
      </c>
      <c r="Y267" s="52"/>
      <c r="Z267" s="6" t="s">
        <v>247</v>
      </c>
      <c r="AA267" s="39">
        <v>188</v>
      </c>
      <c r="AB267" s="60">
        <f t="shared" ref="AB267" si="429">+W267</f>
        <v>0</v>
      </c>
      <c r="AC267" s="17">
        <f t="shared" ref="AC267" si="430">+X267</f>
        <v>188</v>
      </c>
      <c r="AD267" s="12">
        <f t="shared" ref="AD267" si="431">(AG267-AC267)/AG267</f>
        <v>0</v>
      </c>
      <c r="AE267" s="124"/>
      <c r="AF267" s="132">
        <v>3</v>
      </c>
      <c r="AG267" s="53">
        <f t="shared" ref="AG267" si="432">SUM(AJ267:AL267)+AE267</f>
        <v>188</v>
      </c>
      <c r="AH267" s="52"/>
      <c r="AJ267" s="17">
        <f t="shared" ref="AJ267" si="433">ROUND(AC267/(1-VLOOKUP(AF267,Group,2,FALSE)),2)</f>
        <v>188</v>
      </c>
      <c r="AK267" s="17">
        <f t="shared" ref="AK267" si="434">IF(VLOOKUP(AF267,Group,5,FALSE)="YES",VLOOKUP(ROUND(ROUND(AJ267,1)-AJ267,2),Round,2,FALSE)+VLOOKUP(AF267,Group,6,FALSE),0)</f>
        <v>0</v>
      </c>
      <c r="AL267" s="17">
        <f t="shared" ref="AL267" si="435">IF(VLOOKUP(AF267,Group,7,FALSE)="",0,ROUND(AJ267-0.04999,1)-AJ267+AM267)</f>
        <v>0</v>
      </c>
      <c r="AM267" s="17" t="str">
        <f t="shared" ref="AM267" si="436">IF(VLOOKUP(AF267,Group,7,FALSE)="","",VLOOKUP(AF267,Group,7,FALSE))</f>
        <v/>
      </c>
      <c r="AO267" s="102" t="s">
        <v>52</v>
      </c>
    </row>
    <row r="268" spans="2:41" s="3" customFormat="1" ht="2.85" customHeight="1" x14ac:dyDescent="0.2">
      <c r="P268" s="74"/>
      <c r="Q268" s="90"/>
      <c r="R268" s="6"/>
      <c r="S268" s="39"/>
      <c r="T268" s="6"/>
      <c r="U268" s="5"/>
      <c r="V268" s="52"/>
      <c r="W268" s="56"/>
      <c r="X268" s="15"/>
      <c r="Y268" s="52"/>
      <c r="Z268" s="39"/>
      <c r="AA268" s="39"/>
      <c r="AB268" s="55"/>
      <c r="AC268" s="17"/>
      <c r="AD268" s="15"/>
      <c r="AE268" s="65"/>
      <c r="AF268" s="127"/>
      <c r="AG268" s="39"/>
      <c r="AH268" s="52"/>
      <c r="AI268" s="17"/>
      <c r="AJ268" s="39"/>
      <c r="AK268" s="17"/>
      <c r="AL268" s="17"/>
      <c r="AO268" s="31" t="s">
        <v>52</v>
      </c>
    </row>
    <row r="269" spans="2:41" s="3" customFormat="1" ht="9.9499999999999993" customHeight="1" x14ac:dyDescent="0.2">
      <c r="C269" s="35"/>
      <c r="D269" s="40" t="s">
        <v>161</v>
      </c>
      <c r="E269" s="182" t="s">
        <v>164</v>
      </c>
      <c r="F269" s="182"/>
      <c r="H269" s="182"/>
      <c r="I269" s="182"/>
      <c r="J269" s="182"/>
      <c r="M269" s="182"/>
      <c r="N269" s="182"/>
      <c r="P269" s="30"/>
      <c r="Q269" s="30"/>
      <c r="R269" s="30"/>
      <c r="S269" s="39"/>
      <c r="T269" s="30"/>
      <c r="U269" s="5"/>
      <c r="V269" s="183"/>
      <c r="W269" s="69"/>
      <c r="X269" s="69"/>
      <c r="Y269" s="183"/>
      <c r="Z269" s="39"/>
      <c r="AA269" s="39"/>
      <c r="AB269" s="55"/>
      <c r="AC269" s="17"/>
      <c r="AD269" s="15"/>
      <c r="AE269" s="65"/>
      <c r="AF269" s="127"/>
      <c r="AG269" s="17"/>
      <c r="AH269" s="183"/>
      <c r="AJ269" s="17"/>
      <c r="AK269" s="17"/>
      <c r="AL269" s="17"/>
      <c r="AM269" s="17"/>
      <c r="AO269" s="31"/>
    </row>
    <row r="270" spans="2:41" s="3" customFormat="1" ht="1.5" customHeight="1" x14ac:dyDescent="0.2">
      <c r="P270" s="74"/>
      <c r="Q270" s="90"/>
      <c r="R270" s="6"/>
      <c r="S270" s="39"/>
      <c r="T270" s="6"/>
      <c r="U270" s="5"/>
      <c r="V270" s="52"/>
      <c r="W270" s="56"/>
      <c r="X270" s="15"/>
      <c r="Y270" s="52"/>
      <c r="Z270" s="39"/>
      <c r="AA270" s="39"/>
      <c r="AB270" s="55"/>
      <c r="AC270" s="17"/>
      <c r="AD270" s="15"/>
      <c r="AE270" s="65"/>
      <c r="AF270" s="127"/>
      <c r="AG270" s="39"/>
      <c r="AH270" s="52"/>
      <c r="AI270" s="17"/>
      <c r="AJ270" s="39"/>
      <c r="AK270" s="17"/>
      <c r="AL270" s="17"/>
      <c r="AO270" s="31" t="s">
        <v>52</v>
      </c>
    </row>
    <row r="271" spans="2:41" s="3" customFormat="1" ht="9.9499999999999993" customHeight="1" x14ac:dyDescent="0.2">
      <c r="B271" s="115" t="s">
        <v>105</v>
      </c>
      <c r="D271" s="40"/>
      <c r="E271" s="201" t="s">
        <v>209</v>
      </c>
      <c r="F271" s="74"/>
      <c r="G271" s="30" t="s">
        <v>224</v>
      </c>
      <c r="H271" s="30"/>
      <c r="I271" s="30"/>
      <c r="J271" s="30"/>
      <c r="K271" s="30"/>
      <c r="L271" s="30"/>
      <c r="M271" s="30"/>
      <c r="N271" s="30"/>
      <c r="P271" s="74"/>
      <c r="Q271" s="90"/>
      <c r="R271" s="29" t="s">
        <v>46</v>
      </c>
      <c r="S271" s="39">
        <f>IF(Suggested="Yes",AA271,AG271)</f>
        <v>182.55</v>
      </c>
      <c r="T271" s="37" t="s">
        <v>43</v>
      </c>
      <c r="U271" s="5" t="str">
        <f>+Instructions!$B$3</f>
        <v>C</v>
      </c>
      <c r="V271" s="52"/>
      <c r="W271" s="56">
        <f>+Instructions!$C$22</f>
        <v>0</v>
      </c>
      <c r="X271" s="17">
        <f t="shared" ref="X271" si="437">ROUND($AA271*(1-W271)+0.004999,2)</f>
        <v>182.55</v>
      </c>
      <c r="Y271" s="52"/>
      <c r="Z271" s="6" t="s">
        <v>247</v>
      </c>
      <c r="AA271" s="39">
        <v>182.55</v>
      </c>
      <c r="AB271" s="60">
        <f t="shared" ref="AB271" si="438">+W271</f>
        <v>0</v>
      </c>
      <c r="AC271" s="17">
        <f t="shared" ref="AC271" si="439">+X271</f>
        <v>182.55</v>
      </c>
      <c r="AD271" s="12">
        <f t="shared" ref="AD271" si="440">(AG271-AC271)/AG271</f>
        <v>0</v>
      </c>
      <c r="AE271" s="124"/>
      <c r="AF271" s="132">
        <v>3</v>
      </c>
      <c r="AG271" s="53">
        <f t="shared" ref="AG271" si="441">SUM(AJ271:AL271)+AE271</f>
        <v>182.55</v>
      </c>
      <c r="AH271" s="52"/>
      <c r="AJ271" s="17">
        <f t="shared" ref="AJ271" si="442">ROUND(AC271/(1-VLOOKUP(AF271,Group,2,FALSE)),2)</f>
        <v>182.55</v>
      </c>
      <c r="AK271" s="17">
        <f t="shared" ref="AK271" si="443">IF(VLOOKUP(AF271,Group,5,FALSE)="YES",VLOOKUP(ROUND(ROUND(AJ271,1)-AJ271,2),Round,2,FALSE)+VLOOKUP(AF271,Group,6,FALSE),0)</f>
        <v>0</v>
      </c>
      <c r="AL271" s="17">
        <f t="shared" ref="AL271" si="444">IF(VLOOKUP(AF271,Group,7,FALSE)="",0,ROUND(AJ271-0.04999,1)-AJ271+AM271)</f>
        <v>0</v>
      </c>
      <c r="AM271" s="17" t="str">
        <f t="shared" ref="AM271" si="445">IF(VLOOKUP(AF271,Group,7,FALSE)="","",VLOOKUP(AF271,Group,7,FALSE))</f>
        <v/>
      </c>
      <c r="AO271" s="102" t="s">
        <v>52</v>
      </c>
    </row>
    <row r="272" spans="2:41" s="3" customFormat="1" ht="2.85" customHeight="1" x14ac:dyDescent="0.2">
      <c r="P272" s="74"/>
      <c r="Q272" s="90"/>
      <c r="R272" s="6"/>
      <c r="S272" s="39"/>
      <c r="T272" s="6"/>
      <c r="U272" s="5"/>
      <c r="V272" s="52"/>
      <c r="W272" s="56"/>
      <c r="X272" s="15"/>
      <c r="Y272" s="52"/>
      <c r="Z272" s="39"/>
      <c r="AA272" s="39"/>
      <c r="AB272" s="55"/>
      <c r="AC272" s="17"/>
      <c r="AD272" s="15"/>
      <c r="AE272" s="65"/>
      <c r="AF272" s="127"/>
      <c r="AG272" s="39"/>
      <c r="AH272" s="52"/>
      <c r="AI272" s="17"/>
      <c r="AJ272" s="39"/>
      <c r="AK272" s="17"/>
      <c r="AL272" s="17"/>
      <c r="AO272" s="31" t="s">
        <v>52</v>
      </c>
    </row>
    <row r="273" spans="2:41" s="3" customFormat="1" ht="9.9499999999999993" customHeight="1" x14ac:dyDescent="0.2">
      <c r="C273" s="35"/>
      <c r="D273" s="40" t="s">
        <v>161</v>
      </c>
      <c r="E273" s="182" t="s">
        <v>206</v>
      </c>
      <c r="F273" s="182"/>
      <c r="H273" s="182"/>
      <c r="I273" s="182"/>
      <c r="J273" s="182"/>
      <c r="M273" s="182"/>
      <c r="N273" s="182"/>
      <c r="P273" s="30"/>
      <c r="Q273" s="30"/>
      <c r="R273" s="30"/>
      <c r="S273" s="39"/>
      <c r="T273" s="30"/>
      <c r="U273" s="5"/>
      <c r="V273" s="183"/>
      <c r="W273" s="69"/>
      <c r="X273" s="69"/>
      <c r="Y273" s="183"/>
      <c r="Z273" s="39"/>
      <c r="AA273" s="39"/>
      <c r="AB273" s="55"/>
      <c r="AC273" s="17"/>
      <c r="AD273" s="15"/>
      <c r="AE273" s="65"/>
      <c r="AF273" s="127"/>
      <c r="AG273" s="17"/>
      <c r="AH273" s="183"/>
      <c r="AJ273" s="17"/>
      <c r="AK273" s="17"/>
      <c r="AL273" s="17"/>
      <c r="AM273" s="17"/>
      <c r="AO273" s="31"/>
    </row>
    <row r="274" spans="2:41" s="3" customFormat="1" ht="1.5" customHeight="1" x14ac:dyDescent="0.2">
      <c r="P274" s="74"/>
      <c r="Q274" s="90"/>
      <c r="R274" s="6"/>
      <c r="S274" s="39"/>
      <c r="T274" s="6"/>
      <c r="U274" s="5"/>
      <c r="V274" s="52"/>
      <c r="W274" s="56"/>
      <c r="X274" s="15"/>
      <c r="Y274" s="52"/>
      <c r="Z274" s="39"/>
      <c r="AA274" s="39"/>
      <c r="AB274" s="55"/>
      <c r="AC274" s="17"/>
      <c r="AD274" s="15"/>
      <c r="AE274" s="65"/>
      <c r="AF274" s="127"/>
      <c r="AG274" s="39"/>
      <c r="AH274" s="52"/>
      <c r="AI274" s="17"/>
      <c r="AJ274" s="39"/>
      <c r="AK274" s="17"/>
      <c r="AL274" s="17"/>
      <c r="AO274" s="31" t="s">
        <v>52</v>
      </c>
    </row>
    <row r="275" spans="2:41" s="3" customFormat="1" ht="9.9499999999999993" customHeight="1" x14ac:dyDescent="0.2">
      <c r="B275" s="115" t="s">
        <v>105</v>
      </c>
      <c r="D275" s="40"/>
      <c r="E275" s="201" t="s">
        <v>209</v>
      </c>
      <c r="F275" s="74"/>
      <c r="G275" s="30" t="s">
        <v>224</v>
      </c>
      <c r="H275" s="30"/>
      <c r="I275" s="30"/>
      <c r="J275" s="30"/>
      <c r="K275" s="30"/>
      <c r="L275" s="30"/>
      <c r="M275" s="30"/>
      <c r="N275" s="30"/>
      <c r="P275" s="74"/>
      <c r="Q275" s="90"/>
      <c r="R275" s="29" t="s">
        <v>46</v>
      </c>
      <c r="S275" s="39">
        <f>IF(Suggested="Yes",AA275,AG275)</f>
        <v>114.6</v>
      </c>
      <c r="T275" s="37" t="s">
        <v>43</v>
      </c>
      <c r="U275" s="5" t="str">
        <f>+Instructions!$B$3</f>
        <v>C</v>
      </c>
      <c r="V275" s="52"/>
      <c r="W275" s="56">
        <f>+Instructions!$C$22</f>
        <v>0</v>
      </c>
      <c r="X275" s="17">
        <f t="shared" ref="X275" si="446">ROUND($AA275*(1-W275)+0.004999,2)</f>
        <v>114.6</v>
      </c>
      <c r="Y275" s="52"/>
      <c r="Z275" s="6" t="s">
        <v>247</v>
      </c>
      <c r="AA275" s="39">
        <v>114.6</v>
      </c>
      <c r="AB275" s="60">
        <f t="shared" ref="AB275" si="447">+W275</f>
        <v>0</v>
      </c>
      <c r="AC275" s="17">
        <f t="shared" ref="AC275" si="448">+X275</f>
        <v>114.6</v>
      </c>
      <c r="AD275" s="12">
        <f t="shared" ref="AD275" si="449">(AG275-AC275)/AG275</f>
        <v>0</v>
      </c>
      <c r="AE275" s="124"/>
      <c r="AF275" s="132">
        <v>3</v>
      </c>
      <c r="AG275" s="53">
        <f t="shared" ref="AG275" si="450">SUM(AJ275:AL275)+AE275</f>
        <v>114.6</v>
      </c>
      <c r="AH275" s="52"/>
      <c r="AJ275" s="17">
        <f t="shared" ref="AJ275" si="451">ROUND(AC275/(1-VLOOKUP(AF275,Group,2,FALSE)),2)</f>
        <v>114.6</v>
      </c>
      <c r="AK275" s="17">
        <f t="shared" ref="AK275" si="452">IF(VLOOKUP(AF275,Group,5,FALSE)="YES",VLOOKUP(ROUND(ROUND(AJ275,1)-AJ275,2),Round,2,FALSE)+VLOOKUP(AF275,Group,6,FALSE),0)</f>
        <v>0</v>
      </c>
      <c r="AL275" s="17">
        <f t="shared" ref="AL275" si="453">IF(VLOOKUP(AF275,Group,7,FALSE)="",0,ROUND(AJ275-0.04999,1)-AJ275+AM275)</f>
        <v>0</v>
      </c>
      <c r="AM275" s="17" t="str">
        <f t="shared" ref="AM275" si="454">IF(VLOOKUP(AF275,Group,7,FALSE)="","",VLOOKUP(AF275,Group,7,FALSE))</f>
        <v/>
      </c>
      <c r="AO275" s="102" t="s">
        <v>52</v>
      </c>
    </row>
    <row r="276" spans="2:41" s="3" customFormat="1" ht="1.5" customHeight="1" x14ac:dyDescent="0.2">
      <c r="P276" s="74"/>
      <c r="Q276" s="90"/>
      <c r="R276" s="6"/>
      <c r="S276" s="39"/>
      <c r="T276" s="6"/>
      <c r="U276" s="5"/>
      <c r="V276" s="52"/>
      <c r="W276" s="56"/>
      <c r="X276" s="15"/>
      <c r="Y276" s="52"/>
      <c r="Z276" s="39"/>
      <c r="AA276" s="39"/>
      <c r="AB276" s="55"/>
      <c r="AC276" s="17"/>
      <c r="AD276" s="15"/>
      <c r="AE276" s="65"/>
      <c r="AF276" s="127"/>
      <c r="AG276" s="39"/>
      <c r="AH276" s="52"/>
      <c r="AI276" s="17"/>
      <c r="AJ276" s="39"/>
      <c r="AK276" s="17"/>
      <c r="AL276" s="17"/>
      <c r="AO276" s="31"/>
    </row>
    <row r="277" spans="2:41" s="3" customFormat="1" ht="9.75" customHeight="1" x14ac:dyDescent="0.2">
      <c r="D277" s="40" t="s">
        <v>223</v>
      </c>
      <c r="E277" s="176" t="s">
        <v>222</v>
      </c>
      <c r="F277" s="74"/>
      <c r="G277" s="30"/>
      <c r="H277" s="30"/>
      <c r="I277" s="30"/>
      <c r="J277" s="176"/>
      <c r="K277" s="30"/>
      <c r="L277" s="30"/>
      <c r="M277" s="30"/>
      <c r="N277" s="30"/>
      <c r="P277" s="74"/>
      <c r="Q277" s="90"/>
      <c r="R277" s="29"/>
      <c r="S277" s="39"/>
      <c r="T277" s="37"/>
      <c r="U277" s="5"/>
      <c r="V277" s="183"/>
      <c r="W277" s="56"/>
      <c r="X277" s="17"/>
      <c r="Y277" s="183"/>
      <c r="Z277" s="191"/>
      <c r="AA277" s="39"/>
      <c r="AB277" s="60"/>
      <c r="AC277" s="17"/>
      <c r="AD277" s="12"/>
      <c r="AE277" s="65"/>
      <c r="AG277" s="17"/>
      <c r="AH277" s="183"/>
      <c r="AJ277" s="6" t="s">
        <v>79</v>
      </c>
      <c r="AO277" s="31" t="s">
        <v>52</v>
      </c>
    </row>
    <row r="278" spans="2:41" s="3" customFormat="1" ht="3.95" customHeight="1" x14ac:dyDescent="0.2">
      <c r="P278" s="74"/>
      <c r="Q278" s="90"/>
      <c r="R278" s="6"/>
      <c r="S278" s="39"/>
      <c r="T278" s="6"/>
      <c r="U278" s="5"/>
      <c r="V278" s="52"/>
      <c r="W278" s="56"/>
      <c r="X278" s="15"/>
      <c r="Y278" s="52"/>
      <c r="Z278" s="39"/>
      <c r="AA278" s="39"/>
      <c r="AB278" s="55"/>
      <c r="AC278" s="17"/>
      <c r="AD278" s="15"/>
      <c r="AE278" s="65"/>
      <c r="AF278" s="127"/>
      <c r="AG278" s="39"/>
      <c r="AH278" s="52"/>
      <c r="AJ278" s="17"/>
      <c r="AK278" s="17"/>
      <c r="AL278" s="17"/>
      <c r="AM278" s="17"/>
      <c r="AO278" s="31" t="s">
        <v>52</v>
      </c>
    </row>
    <row r="279" spans="2:41" s="3" customFormat="1" ht="10.5" customHeight="1" x14ac:dyDescent="0.2">
      <c r="D279" s="73" t="s">
        <v>225</v>
      </c>
      <c r="E279" s="154"/>
      <c r="P279" s="4"/>
      <c r="Q279" s="6"/>
      <c r="R279" s="177" t="s">
        <v>86</v>
      </c>
      <c r="S279" s="178" t="s">
        <v>208</v>
      </c>
      <c r="T279" s="179"/>
      <c r="U279" s="5"/>
      <c r="V279" s="183"/>
      <c r="W279" s="69"/>
      <c r="X279" s="69"/>
      <c r="Y279" s="183"/>
      <c r="Z279" s="39"/>
      <c r="AA279" s="39"/>
      <c r="AB279" s="55"/>
      <c r="AC279" s="17"/>
      <c r="AD279" s="15"/>
      <c r="AE279" s="65"/>
      <c r="AF279" s="127"/>
      <c r="AG279" s="17"/>
      <c r="AH279" s="183"/>
      <c r="AJ279" s="17"/>
      <c r="AK279" s="17"/>
      <c r="AL279" s="17"/>
      <c r="AM279" s="17"/>
      <c r="AO279" s="31" t="s">
        <v>52</v>
      </c>
    </row>
    <row r="280" spans="2:41" s="3" customFormat="1" ht="2.85" customHeight="1" x14ac:dyDescent="0.2">
      <c r="P280" s="74"/>
      <c r="Q280" s="90"/>
      <c r="R280" s="6"/>
      <c r="S280" s="39"/>
      <c r="T280" s="6"/>
      <c r="U280" s="5"/>
      <c r="V280" s="52"/>
      <c r="W280" s="56"/>
      <c r="X280" s="15"/>
      <c r="Y280" s="52"/>
      <c r="Z280" s="39"/>
      <c r="AA280" s="39"/>
      <c r="AB280" s="55"/>
      <c r="AC280" s="17"/>
      <c r="AD280" s="15"/>
      <c r="AE280" s="65"/>
      <c r="AF280" s="127"/>
      <c r="AG280" s="39"/>
      <c r="AH280" s="52"/>
      <c r="AI280" s="17"/>
      <c r="AJ280" s="39"/>
      <c r="AK280" s="17"/>
      <c r="AL280" s="17"/>
      <c r="AO280" s="31" t="s">
        <v>52</v>
      </c>
    </row>
    <row r="281" spans="2:41" s="3" customFormat="1" ht="9.9499999999999993" customHeight="1" x14ac:dyDescent="0.2">
      <c r="C281" s="35"/>
      <c r="D281" s="40" t="s">
        <v>91</v>
      </c>
      <c r="E281" s="182" t="s">
        <v>210</v>
      </c>
      <c r="F281" s="182" t="s">
        <v>213</v>
      </c>
      <c r="H281" s="182"/>
      <c r="I281" s="182" t="s">
        <v>216</v>
      </c>
      <c r="J281" s="182"/>
      <c r="K281" s="182" t="s">
        <v>220</v>
      </c>
      <c r="M281" s="182"/>
      <c r="N281" s="182"/>
      <c r="P281" s="30"/>
      <c r="Q281" s="30"/>
      <c r="R281" s="30"/>
      <c r="S281" s="39"/>
      <c r="T281" s="30"/>
      <c r="U281" s="5"/>
      <c r="V281" s="183"/>
      <c r="W281" s="69"/>
      <c r="X281" s="69"/>
      <c r="Y281" s="183"/>
      <c r="Z281" s="39"/>
      <c r="AA281" s="39"/>
      <c r="AB281" s="55"/>
      <c r="AC281" s="17"/>
      <c r="AD281" s="15"/>
      <c r="AE281" s="65"/>
      <c r="AF281" s="127"/>
      <c r="AG281" s="17"/>
      <c r="AH281" s="183"/>
      <c r="AJ281" s="17"/>
      <c r="AK281" s="17"/>
      <c r="AL281" s="17"/>
      <c r="AM281" s="17"/>
      <c r="AO281" s="31"/>
    </row>
    <row r="282" spans="2:41" s="3" customFormat="1" ht="9.9499999999999993" customHeight="1" x14ac:dyDescent="0.2">
      <c r="C282" s="35"/>
      <c r="D282" s="40"/>
      <c r="E282" s="182" t="s">
        <v>211</v>
      </c>
      <c r="F282" s="182" t="s">
        <v>214</v>
      </c>
      <c r="H282" s="182"/>
      <c r="I282" s="182" t="s">
        <v>217</v>
      </c>
      <c r="J282" s="182"/>
      <c r="K282" s="182" t="s">
        <v>219</v>
      </c>
      <c r="M282" s="182"/>
      <c r="N282" s="182" t="s">
        <v>79</v>
      </c>
      <c r="P282" s="30"/>
      <c r="Q282" s="30"/>
      <c r="R282" s="30"/>
      <c r="S282" s="39"/>
      <c r="T282" s="30"/>
      <c r="U282" s="5"/>
      <c r="V282" s="183"/>
      <c r="W282" s="69"/>
      <c r="X282" s="69"/>
      <c r="Y282" s="183"/>
      <c r="Z282" s="39"/>
      <c r="AA282" s="39"/>
      <c r="AB282" s="55"/>
      <c r="AC282" s="17"/>
      <c r="AD282" s="15"/>
      <c r="AE282" s="65"/>
      <c r="AF282" s="127"/>
      <c r="AG282" s="17"/>
      <c r="AH282" s="183"/>
      <c r="AJ282" s="17"/>
      <c r="AK282" s="17"/>
      <c r="AL282" s="17"/>
      <c r="AM282" s="17"/>
      <c r="AO282" s="31"/>
    </row>
    <row r="283" spans="2:41" s="3" customFormat="1" ht="9.9499999999999993" customHeight="1" x14ac:dyDescent="0.2">
      <c r="C283" s="35"/>
      <c r="D283" s="40"/>
      <c r="E283" s="182" t="s">
        <v>212</v>
      </c>
      <c r="F283" s="182" t="s">
        <v>215</v>
      </c>
      <c r="H283" s="182"/>
      <c r="I283" s="182" t="s">
        <v>218</v>
      </c>
      <c r="J283" s="182"/>
      <c r="K283" s="182"/>
      <c r="M283" s="182"/>
      <c r="N283" s="182"/>
      <c r="P283" s="30"/>
      <c r="Q283" s="30"/>
      <c r="R283" s="30"/>
      <c r="S283" s="39"/>
      <c r="T283" s="30"/>
      <c r="U283" s="5"/>
      <c r="V283" s="183"/>
      <c r="W283" s="69"/>
      <c r="X283" s="69"/>
      <c r="Y283" s="183"/>
      <c r="Z283" s="39"/>
      <c r="AA283" s="39"/>
      <c r="AB283" s="55"/>
      <c r="AC283" s="17"/>
      <c r="AD283" s="15"/>
      <c r="AE283" s="65"/>
      <c r="AF283" s="127"/>
      <c r="AG283" s="17"/>
      <c r="AH283" s="183"/>
      <c r="AJ283" s="17"/>
      <c r="AK283" s="17"/>
      <c r="AL283" s="17"/>
      <c r="AM283" s="17"/>
      <c r="AO283" s="31"/>
    </row>
    <row r="284" spans="2:41" s="3" customFormat="1" ht="1.5" customHeight="1" x14ac:dyDescent="0.2">
      <c r="P284" s="74"/>
      <c r="Q284" s="90"/>
      <c r="R284" s="6"/>
      <c r="S284" s="39"/>
      <c r="T284" s="6"/>
      <c r="U284" s="5"/>
      <c r="V284" s="52"/>
      <c r="W284" s="56"/>
      <c r="X284" s="15"/>
      <c r="Y284" s="52"/>
      <c r="Z284" s="39"/>
      <c r="AA284" s="39"/>
      <c r="AB284" s="55"/>
      <c r="AC284" s="17"/>
      <c r="AD284" s="15"/>
      <c r="AE284" s="65"/>
      <c r="AF284" s="127"/>
      <c r="AG284" s="39"/>
      <c r="AH284" s="52"/>
      <c r="AI284" s="17"/>
      <c r="AJ284" s="39"/>
      <c r="AK284" s="17"/>
      <c r="AL284" s="17"/>
      <c r="AO284" s="31" t="s">
        <v>52</v>
      </c>
    </row>
    <row r="285" spans="2:41" s="3" customFormat="1" ht="9.9499999999999993" customHeight="1" x14ac:dyDescent="0.2">
      <c r="B285" s="115" t="s">
        <v>105</v>
      </c>
      <c r="D285" s="40"/>
      <c r="E285" s="201" t="s">
        <v>221</v>
      </c>
      <c r="F285" s="74"/>
      <c r="G285" s="30" t="s">
        <v>226</v>
      </c>
      <c r="H285" s="30"/>
      <c r="I285" s="30"/>
      <c r="J285" s="30"/>
      <c r="K285" s="30"/>
      <c r="L285" s="30"/>
      <c r="M285" s="30"/>
      <c r="N285" s="30"/>
      <c r="P285" s="74"/>
      <c r="Q285" s="90"/>
      <c r="R285" s="29"/>
      <c r="S285" s="39">
        <f>IF(Suggested="Yes",AA285,AG285)</f>
        <v>47.8</v>
      </c>
      <c r="T285" s="37" t="s">
        <v>43</v>
      </c>
      <c r="U285" s="5" t="str">
        <f>+Instructions!$B$3</f>
        <v>C</v>
      </c>
      <c r="V285" s="52"/>
      <c r="W285" s="56">
        <f>+Instructions!$C$22</f>
        <v>0</v>
      </c>
      <c r="X285" s="17">
        <f t="shared" ref="X285" si="455">ROUND($AA285*(1-W285)+0.004999,2)</f>
        <v>47.8</v>
      </c>
      <c r="Y285" s="52"/>
      <c r="Z285" s="6" t="s">
        <v>247</v>
      </c>
      <c r="AA285" s="39">
        <v>47.8</v>
      </c>
      <c r="AB285" s="60">
        <f t="shared" ref="AB285" si="456">+W285</f>
        <v>0</v>
      </c>
      <c r="AC285" s="17">
        <f t="shared" ref="AC285" si="457">+X285</f>
        <v>47.8</v>
      </c>
      <c r="AD285" s="12">
        <f t="shared" ref="AD285" si="458">(AG285-AC285)/AG285</f>
        <v>0</v>
      </c>
      <c r="AE285" s="124"/>
      <c r="AF285" s="132">
        <v>3</v>
      </c>
      <c r="AG285" s="53">
        <f t="shared" ref="AG285" si="459">SUM(AJ285:AL285)+AE285</f>
        <v>47.8</v>
      </c>
      <c r="AH285" s="52"/>
      <c r="AJ285" s="17">
        <f t="shared" ref="AJ285" si="460">ROUND(AC285/(1-VLOOKUP(AF285,Group,2,FALSE)),2)</f>
        <v>47.8</v>
      </c>
      <c r="AK285" s="17">
        <f t="shared" ref="AK285" si="461">IF(VLOOKUP(AF285,Group,5,FALSE)="YES",VLOOKUP(ROUND(ROUND(AJ285,1)-AJ285,2),Round,2,FALSE)+VLOOKUP(AF285,Group,6,FALSE),0)</f>
        <v>0</v>
      </c>
      <c r="AL285" s="17">
        <f t="shared" ref="AL285" si="462">IF(VLOOKUP(AF285,Group,7,FALSE)="",0,ROUND(AJ285-0.04999,1)-AJ285+AM285)</f>
        <v>0</v>
      </c>
      <c r="AM285" s="17" t="str">
        <f t="shared" ref="AM285" si="463">IF(VLOOKUP(AF285,Group,7,FALSE)="","",VLOOKUP(AF285,Group,7,FALSE))</f>
        <v/>
      </c>
      <c r="AO285" s="102" t="s">
        <v>52</v>
      </c>
    </row>
    <row r="286" spans="2:41" s="3" customFormat="1" ht="1.5" customHeight="1" x14ac:dyDescent="0.2">
      <c r="P286" s="74"/>
      <c r="Q286" s="90"/>
      <c r="R286" s="6"/>
      <c r="S286" s="39"/>
      <c r="T286" s="6"/>
      <c r="U286" s="5"/>
      <c r="V286" s="52"/>
      <c r="W286" s="56"/>
      <c r="X286" s="15"/>
      <c r="Y286" s="52"/>
      <c r="Z286" s="39"/>
      <c r="AA286" s="39"/>
      <c r="AB286" s="55"/>
      <c r="AC286" s="17"/>
      <c r="AD286" s="15"/>
      <c r="AE286" s="65"/>
      <c r="AF286" s="127"/>
      <c r="AG286" s="39"/>
      <c r="AH286" s="52"/>
      <c r="AI286" s="17"/>
      <c r="AJ286" s="39"/>
      <c r="AK286" s="17"/>
      <c r="AL286" s="17"/>
      <c r="AO286" s="31"/>
    </row>
    <row r="287" spans="2:41" s="3" customFormat="1" ht="9.75" customHeight="1" x14ac:dyDescent="0.2">
      <c r="D287" s="40" t="s">
        <v>207</v>
      </c>
      <c r="E287" s="176" t="s">
        <v>227</v>
      </c>
      <c r="F287" s="74"/>
      <c r="G287" s="30"/>
      <c r="H287" s="30"/>
      <c r="I287" s="30"/>
      <c r="J287" s="176"/>
      <c r="K287" s="30"/>
      <c r="L287" s="30"/>
      <c r="M287" s="30"/>
      <c r="N287" s="30"/>
      <c r="P287" s="74"/>
      <c r="Q287" s="90"/>
      <c r="R287" s="29"/>
      <c r="S287" s="39"/>
      <c r="T287" s="37"/>
      <c r="U287" s="5"/>
      <c r="V287" s="183"/>
      <c r="W287" s="56"/>
      <c r="X287" s="17"/>
      <c r="Y287" s="183"/>
      <c r="Z287" s="191"/>
      <c r="AA287" s="39"/>
      <c r="AB287" s="60"/>
      <c r="AC287" s="17"/>
      <c r="AD287" s="12"/>
      <c r="AE287" s="65"/>
      <c r="AG287" s="17"/>
      <c r="AH287" s="183"/>
      <c r="AJ287" s="6" t="s">
        <v>79</v>
      </c>
      <c r="AO287" s="31" t="s">
        <v>52</v>
      </c>
    </row>
    <row r="288" spans="2:41" s="3" customFormat="1" ht="9.75" customHeight="1" x14ac:dyDescent="0.2">
      <c r="D288" s="40"/>
      <c r="E288" s="176" t="s">
        <v>233</v>
      </c>
      <c r="F288" s="74"/>
      <c r="G288" s="30"/>
      <c r="H288" s="30"/>
      <c r="I288" s="30"/>
      <c r="J288" s="176"/>
      <c r="K288" s="30"/>
      <c r="L288" s="30"/>
      <c r="M288" s="30"/>
      <c r="N288" s="30"/>
      <c r="P288" s="74"/>
      <c r="Q288" s="90"/>
      <c r="R288" s="29"/>
      <c r="S288" s="39"/>
      <c r="T288" s="37"/>
      <c r="U288" s="5"/>
      <c r="V288" s="183"/>
      <c r="W288" s="56"/>
      <c r="X288" s="17"/>
      <c r="Y288" s="183"/>
      <c r="Z288" s="191"/>
      <c r="AA288" s="39"/>
      <c r="AB288" s="60"/>
      <c r="AC288" s="17"/>
      <c r="AD288" s="12"/>
      <c r="AE288" s="65"/>
      <c r="AG288" s="17"/>
      <c r="AH288" s="183"/>
      <c r="AJ288" s="6" t="s">
        <v>79</v>
      </c>
      <c r="AO288" s="31" t="s">
        <v>52</v>
      </c>
    </row>
    <row r="289" spans="1:44" s="3" customFormat="1" ht="3.95" customHeight="1" x14ac:dyDescent="0.2">
      <c r="P289" s="74"/>
      <c r="Q289" s="90"/>
      <c r="R289" s="6"/>
      <c r="S289" s="39"/>
      <c r="T289" s="6"/>
      <c r="U289" s="5"/>
      <c r="V289" s="52"/>
      <c r="W289" s="56"/>
      <c r="X289" s="15"/>
      <c r="Y289" s="52"/>
      <c r="Z289" s="39"/>
      <c r="AA289" s="39"/>
      <c r="AB289" s="55"/>
      <c r="AC289" s="17"/>
      <c r="AD289" s="15"/>
      <c r="AE289" s="65"/>
      <c r="AF289" s="127"/>
      <c r="AG289" s="39"/>
      <c r="AH289" s="52"/>
      <c r="AJ289" s="17"/>
      <c r="AK289" s="17"/>
      <c r="AL289" s="17"/>
      <c r="AM289" s="17"/>
      <c r="AO289" s="31" t="s">
        <v>52</v>
      </c>
    </row>
    <row r="290" spans="1:44" s="145" customFormat="1" ht="9.9499999999999993" hidden="1" customHeight="1" x14ac:dyDescent="0.2">
      <c r="C290" s="224" t="s">
        <v>89</v>
      </c>
      <c r="D290" s="224"/>
      <c r="E290" s="224"/>
      <c r="F290" s="224"/>
      <c r="G290" s="224"/>
      <c r="H290" s="224"/>
      <c r="I290" s="224"/>
      <c r="J290" s="224"/>
      <c r="K290" s="224"/>
      <c r="L290" s="224"/>
      <c r="M290" s="224"/>
      <c r="N290" s="224"/>
      <c r="O290" s="224"/>
      <c r="P290" s="224"/>
      <c r="Q290" s="224"/>
      <c r="R290" s="224"/>
      <c r="S290" s="224"/>
      <c r="T290" s="224"/>
      <c r="U290" s="146"/>
      <c r="V290" s="186"/>
      <c r="W290" s="150"/>
      <c r="X290" s="149"/>
      <c r="Y290" s="186"/>
      <c r="Z290" s="151"/>
      <c r="AA290" s="148"/>
      <c r="AB290" s="186"/>
      <c r="AC290" s="148"/>
      <c r="AD290" s="148"/>
      <c r="AE290" s="149"/>
      <c r="AF290" s="148"/>
      <c r="AG290" s="149"/>
      <c r="AH290" s="152"/>
      <c r="AI290" s="152"/>
      <c r="AJ290" s="148"/>
      <c r="AK290" s="186"/>
      <c r="AL290" s="148"/>
      <c r="AM290" s="148"/>
      <c r="AN290" s="148"/>
      <c r="AO290" s="148"/>
      <c r="AP290" s="148"/>
      <c r="AR290" s="153"/>
    </row>
    <row r="291" spans="1:44" s="3" customFormat="1" ht="3.75" hidden="1" customHeight="1" x14ac:dyDescent="0.2">
      <c r="C291" s="90"/>
      <c r="D291" s="187"/>
      <c r="E291" s="29"/>
      <c r="F291" s="29"/>
      <c r="G291" s="29"/>
      <c r="H291" s="29"/>
      <c r="I291" s="29"/>
      <c r="J291" s="29"/>
      <c r="K291" s="29"/>
      <c r="L291" s="29"/>
      <c r="M291" s="29"/>
      <c r="N291" s="29"/>
      <c r="O291" s="29"/>
      <c r="P291" s="29"/>
      <c r="Q291" s="90"/>
      <c r="R291" s="29"/>
      <c r="S291" s="188"/>
      <c r="T291" s="144"/>
      <c r="U291" s="37"/>
      <c r="V291" s="183"/>
      <c r="W291" s="15"/>
      <c r="X291" s="60"/>
      <c r="Y291" s="183"/>
      <c r="Z291" s="56"/>
      <c r="AA291" s="39"/>
      <c r="AB291" s="183"/>
      <c r="AC291" s="39"/>
      <c r="AD291" s="39"/>
      <c r="AE291" s="60"/>
      <c r="AF291" s="39"/>
      <c r="AG291" s="60"/>
      <c r="AH291" s="75"/>
      <c r="AI291" s="75"/>
      <c r="AJ291" s="39"/>
      <c r="AK291" s="183"/>
      <c r="AL291" s="39"/>
      <c r="AM291" s="39"/>
      <c r="AN291" s="39"/>
      <c r="AO291" s="39"/>
      <c r="AP291" s="39"/>
      <c r="AR291" s="190"/>
    </row>
    <row r="292" spans="1:44" s="145" customFormat="1" ht="9.75" hidden="1" customHeight="1" x14ac:dyDescent="0.2">
      <c r="C292" s="224" t="s">
        <v>82</v>
      </c>
      <c r="D292" s="224"/>
      <c r="E292" s="224"/>
      <c r="F292" s="224"/>
      <c r="G292" s="224"/>
      <c r="H292" s="224"/>
      <c r="I292" s="224"/>
      <c r="J292" s="224"/>
      <c r="K292" s="224"/>
      <c r="L292" s="224"/>
      <c r="M292" s="224"/>
      <c r="N292" s="224"/>
      <c r="O292" s="224"/>
      <c r="P292" s="224"/>
      <c r="Q292" s="224"/>
      <c r="R292" s="224"/>
      <c r="S292" s="224"/>
      <c r="T292" s="224"/>
      <c r="U292" s="146"/>
      <c r="V292" s="147"/>
      <c r="W292" s="151"/>
      <c r="X292" s="148"/>
      <c r="Y292" s="147"/>
      <c r="Z292" s="148"/>
      <c r="AA292" s="148"/>
      <c r="AB292" s="149"/>
      <c r="AC292" s="148"/>
      <c r="AD292" s="149"/>
      <c r="AE292" s="152"/>
      <c r="AF292" s="152"/>
      <c r="AG292" s="148"/>
      <c r="AH292" s="147"/>
      <c r="AI292" s="148"/>
      <c r="AJ292" s="148"/>
      <c r="AK292" s="148"/>
      <c r="AL292" s="148"/>
      <c r="AM292" s="148"/>
      <c r="AO292" s="153"/>
    </row>
    <row r="293" spans="1:44" s="145" customFormat="1" ht="9.75" hidden="1" customHeight="1" x14ac:dyDescent="0.2">
      <c r="C293" s="224" t="s">
        <v>83</v>
      </c>
      <c r="D293" s="224"/>
      <c r="E293" s="224"/>
      <c r="F293" s="224"/>
      <c r="G293" s="224"/>
      <c r="H293" s="224"/>
      <c r="I293" s="224"/>
      <c r="J293" s="224"/>
      <c r="K293" s="224"/>
      <c r="L293" s="224"/>
      <c r="M293" s="224"/>
      <c r="N293" s="224"/>
      <c r="O293" s="224"/>
      <c r="P293" s="224"/>
      <c r="Q293" s="224"/>
      <c r="R293" s="224"/>
      <c r="S293" s="224"/>
      <c r="T293" s="224"/>
      <c r="U293" s="146"/>
      <c r="V293" s="147"/>
      <c r="W293" s="151"/>
      <c r="X293" s="148"/>
      <c r="Y293" s="147"/>
      <c r="Z293" s="148"/>
      <c r="AA293" s="148"/>
      <c r="AB293" s="149"/>
      <c r="AC293" s="148"/>
      <c r="AD293" s="149"/>
      <c r="AE293" s="152"/>
      <c r="AF293" s="152"/>
      <c r="AG293" s="148"/>
      <c r="AH293" s="147"/>
      <c r="AI293" s="148"/>
      <c r="AJ293" s="148"/>
      <c r="AK293" s="148"/>
      <c r="AL293" s="148"/>
      <c r="AM293" s="148"/>
      <c r="AO293" s="153"/>
    </row>
    <row r="294" spans="1:44" s="145" customFormat="1" ht="9.75" hidden="1" customHeight="1" x14ac:dyDescent="0.2">
      <c r="C294" s="224" t="s">
        <v>84</v>
      </c>
      <c r="D294" s="224"/>
      <c r="E294" s="224"/>
      <c r="F294" s="224"/>
      <c r="G294" s="224"/>
      <c r="H294" s="224"/>
      <c r="I294" s="224"/>
      <c r="J294" s="224"/>
      <c r="K294" s="224"/>
      <c r="L294" s="224"/>
      <c r="M294" s="224"/>
      <c r="N294" s="224"/>
      <c r="O294" s="224"/>
      <c r="P294" s="224"/>
      <c r="Q294" s="224"/>
      <c r="R294" s="224"/>
      <c r="S294" s="224"/>
      <c r="T294" s="224"/>
      <c r="U294" s="146"/>
      <c r="V294" s="147"/>
      <c r="W294" s="151"/>
      <c r="X294" s="148"/>
      <c r="Y294" s="147"/>
      <c r="Z294" s="148"/>
      <c r="AA294" s="148"/>
      <c r="AB294" s="149"/>
      <c r="AC294" s="148"/>
      <c r="AD294" s="149"/>
      <c r="AE294" s="152"/>
      <c r="AF294" s="152"/>
      <c r="AG294" s="148"/>
      <c r="AH294" s="147"/>
      <c r="AI294" s="148"/>
      <c r="AJ294" s="148"/>
      <c r="AK294" s="148"/>
      <c r="AL294" s="148"/>
      <c r="AM294" s="148"/>
      <c r="AO294" s="153"/>
    </row>
    <row r="295" spans="1:44" x14ac:dyDescent="0.2">
      <c r="A295" s="102" t="s">
        <v>52</v>
      </c>
      <c r="B295" s="102" t="s">
        <v>52</v>
      </c>
      <c r="C295" s="102" t="s">
        <v>52</v>
      </c>
      <c r="D295" s="102" t="s">
        <v>52</v>
      </c>
      <c r="E295" s="102" t="s">
        <v>52</v>
      </c>
      <c r="F295" s="102" t="s">
        <v>52</v>
      </c>
      <c r="G295" s="102" t="s">
        <v>52</v>
      </c>
      <c r="H295" s="102" t="s">
        <v>52</v>
      </c>
      <c r="I295" s="102" t="s">
        <v>52</v>
      </c>
      <c r="J295" s="102" t="s">
        <v>52</v>
      </c>
      <c r="K295" s="102" t="s">
        <v>52</v>
      </c>
      <c r="L295" s="102" t="s">
        <v>52</v>
      </c>
      <c r="M295" s="102" t="s">
        <v>52</v>
      </c>
      <c r="N295" s="102" t="s">
        <v>52</v>
      </c>
      <c r="O295" s="102" t="s">
        <v>52</v>
      </c>
      <c r="P295" s="102" t="s">
        <v>52</v>
      </c>
      <c r="Q295" s="102" t="s">
        <v>52</v>
      </c>
      <c r="R295" s="102" t="s">
        <v>52</v>
      </c>
      <c r="S295" s="102" t="s">
        <v>52</v>
      </c>
      <c r="T295" s="102" t="s">
        <v>52</v>
      </c>
      <c r="U295" s="102" t="s">
        <v>52</v>
      </c>
      <c r="V295" s="102" t="s">
        <v>52</v>
      </c>
      <c r="W295" s="102" t="s">
        <v>52</v>
      </c>
      <c r="X295" s="102" t="s">
        <v>52</v>
      </c>
      <c r="Y295" s="102" t="s">
        <v>52</v>
      </c>
      <c r="Z295" s="102" t="s">
        <v>52</v>
      </c>
      <c r="AA295" s="102" t="s">
        <v>52</v>
      </c>
      <c r="AB295" s="102" t="s">
        <v>52</v>
      </c>
      <c r="AC295" s="102" t="s">
        <v>52</v>
      </c>
      <c r="AD295" s="102" t="s">
        <v>52</v>
      </c>
      <c r="AE295" s="102" t="s">
        <v>52</v>
      </c>
      <c r="AF295" s="102" t="s">
        <v>52</v>
      </c>
      <c r="AG295" s="102" t="s">
        <v>52</v>
      </c>
      <c r="AH295" s="102" t="s">
        <v>52</v>
      </c>
      <c r="AI295" s="102" t="s">
        <v>52</v>
      </c>
      <c r="AJ295" s="102" t="s">
        <v>52</v>
      </c>
      <c r="AK295" s="102" t="s">
        <v>52</v>
      </c>
      <c r="AL295" s="102" t="s">
        <v>52</v>
      </c>
      <c r="AM295" s="102" t="s">
        <v>52</v>
      </c>
      <c r="AN295" s="102" t="s">
        <v>52</v>
      </c>
      <c r="AO295" s="102" t="s">
        <v>52</v>
      </c>
      <c r="AP295" s="3"/>
    </row>
    <row r="296" spans="1:44" x14ac:dyDescent="0.2">
      <c r="AP296" s="3"/>
    </row>
    <row r="297" spans="1:44" x14ac:dyDescent="0.2">
      <c r="D297" s="226" t="s">
        <v>53</v>
      </c>
      <c r="E297" s="227"/>
      <c r="AP297" s="3"/>
    </row>
    <row r="298" spans="1:44" x14ac:dyDescent="0.2">
      <c r="D298" s="123">
        <v>-0.04</v>
      </c>
      <c r="E298" s="123">
        <v>0.01</v>
      </c>
      <c r="AP298" s="3"/>
    </row>
    <row r="299" spans="1:44" x14ac:dyDescent="0.2">
      <c r="D299" s="123">
        <v>-0.03</v>
      </c>
      <c r="E299" s="123">
        <v>0.02</v>
      </c>
      <c r="AP299" s="3"/>
    </row>
    <row r="300" spans="1:44" x14ac:dyDescent="0.2">
      <c r="D300" s="123">
        <v>-0.02</v>
      </c>
      <c r="E300" s="123">
        <v>0.03</v>
      </c>
      <c r="AP300" s="3"/>
    </row>
    <row r="301" spans="1:44" x14ac:dyDescent="0.2">
      <c r="D301" s="123">
        <v>-0.01</v>
      </c>
      <c r="E301" s="123">
        <v>-0.01</v>
      </c>
      <c r="AP301" s="3"/>
    </row>
    <row r="302" spans="1:44" x14ac:dyDescent="0.2">
      <c r="D302" s="123">
        <v>0</v>
      </c>
      <c r="E302" s="123">
        <v>0</v>
      </c>
      <c r="AP302" s="3"/>
    </row>
    <row r="303" spans="1:44" x14ac:dyDescent="0.2">
      <c r="D303" s="123">
        <v>0.01</v>
      </c>
      <c r="E303" s="123">
        <v>1.0000000000005116E-2</v>
      </c>
      <c r="AP303" s="3"/>
    </row>
    <row r="304" spans="1:44" x14ac:dyDescent="0.2">
      <c r="D304" s="123">
        <v>0.02</v>
      </c>
      <c r="E304" s="123">
        <v>2.0000000000003126E-2</v>
      </c>
      <c r="AP304" s="3"/>
    </row>
    <row r="305" spans="4:42" x14ac:dyDescent="0.2">
      <c r="D305" s="123">
        <v>0.03</v>
      </c>
      <c r="E305" s="123">
        <v>3.0000000000001137E-2</v>
      </c>
      <c r="AP305" s="3"/>
    </row>
    <row r="306" spans="4:42" x14ac:dyDescent="0.2">
      <c r="D306" s="123">
        <v>0.04</v>
      </c>
      <c r="E306" s="123">
        <v>-0.01</v>
      </c>
      <c r="AP306" s="3"/>
    </row>
    <row r="307" spans="4:42" x14ac:dyDescent="0.2">
      <c r="D307" s="123">
        <v>0.05</v>
      </c>
      <c r="E307" s="123">
        <v>0</v>
      </c>
      <c r="AP307" s="3"/>
    </row>
  </sheetData>
  <sortState xmlns:xlrd2="http://schemas.microsoft.com/office/spreadsheetml/2017/richdata2" ref="A183:AR185">
    <sortCondition ref="G183:G185"/>
  </sortState>
  <mergeCells count="15">
    <mergeCell ref="D297:E297"/>
    <mergeCell ref="C19:T19"/>
    <mergeCell ref="O18:P18"/>
    <mergeCell ref="C292:T292"/>
    <mergeCell ref="C294:T294"/>
    <mergeCell ref="C290:T290"/>
    <mergeCell ref="C293:T293"/>
    <mergeCell ref="N15:T16"/>
    <mergeCell ref="AE14:AG14"/>
    <mergeCell ref="O11:P11"/>
    <mergeCell ref="O10:T10"/>
    <mergeCell ref="W10:X10"/>
    <mergeCell ref="Z10:AG10"/>
    <mergeCell ref="W13:X13"/>
    <mergeCell ref="O13:T13"/>
  </mergeCells>
  <phoneticPr fontId="0" type="noConversion"/>
  <printOptions horizontalCentered="1"/>
  <pageMargins left="0.35" right="0.35" top="0.35" bottom="0.5" header="0.5" footer="0.35"/>
  <pageSetup orientation="portrait" r:id="rId1"/>
  <headerFooter alignWithMargins="0">
    <oddFooter>&amp;C&amp;8Page &amp;P of &amp;N</oddFooter>
  </headerFooter>
  <rowBreaks count="3" manualBreakCount="3">
    <brk id="12" max="16383" man="1"/>
    <brk id="97" max="16383" man="1"/>
    <brk id="186"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76"/>
  <sheetViews>
    <sheetView workbookViewId="0">
      <selection activeCell="B1" sqref="B1"/>
    </sheetView>
  </sheetViews>
  <sheetFormatPr defaultRowHeight="12.75" x14ac:dyDescent="0.2"/>
  <cols>
    <col min="1" max="1" width="26.5703125" customWidth="1"/>
    <col min="2" max="2" width="57.42578125" customWidth="1"/>
  </cols>
  <sheetData>
    <row r="1" spans="1:2" x14ac:dyDescent="0.2">
      <c r="A1" t="s">
        <v>72</v>
      </c>
    </row>
    <row r="3" spans="1:2" x14ac:dyDescent="0.2">
      <c r="A3" s="139" t="s">
        <v>73</v>
      </c>
      <c r="B3" s="140" t="s">
        <v>74</v>
      </c>
    </row>
    <row r="5" spans="1:2" x14ac:dyDescent="0.2">
      <c r="A5" s="141" t="s">
        <v>75</v>
      </c>
      <c r="B5" s="140" t="s">
        <v>245</v>
      </c>
    </row>
    <row r="8" spans="1:2" x14ac:dyDescent="0.2">
      <c r="A8" s="142" t="s">
        <v>32</v>
      </c>
      <c r="B8" s="142" t="s">
        <v>76</v>
      </c>
    </row>
    <row r="9" spans="1:2" x14ac:dyDescent="0.2">
      <c r="A9" s="193" t="s">
        <v>151</v>
      </c>
      <c r="B9" s="140" t="s">
        <v>188</v>
      </c>
    </row>
    <row r="10" spans="1:2" x14ac:dyDescent="0.2">
      <c r="A10" s="193" t="s">
        <v>189</v>
      </c>
      <c r="B10" s="140" t="s">
        <v>190</v>
      </c>
    </row>
    <row r="11" spans="1:2" x14ac:dyDescent="0.2">
      <c r="A11" s="193" t="s">
        <v>191</v>
      </c>
      <c r="B11" s="140" t="s">
        <v>192</v>
      </c>
    </row>
    <row r="12" spans="1:2" x14ac:dyDescent="0.2">
      <c r="A12" s="143" t="s">
        <v>234</v>
      </c>
      <c r="B12" s="140" t="s">
        <v>242</v>
      </c>
    </row>
    <row r="13" spans="1:2" x14ac:dyDescent="0.2">
      <c r="A13" s="143" t="s">
        <v>240</v>
      </c>
      <c r="B13" s="140" t="s">
        <v>243</v>
      </c>
    </row>
    <row r="14" spans="1:2" x14ac:dyDescent="0.2">
      <c r="A14" s="143" t="s">
        <v>225</v>
      </c>
      <c r="B14" s="140" t="s">
        <v>244</v>
      </c>
    </row>
    <row r="15" spans="1:2" x14ac:dyDescent="0.2">
      <c r="A15" s="143"/>
      <c r="B15" s="143"/>
    </row>
    <row r="16" spans="1:2" x14ac:dyDescent="0.2">
      <c r="A16" s="143"/>
      <c r="B16" s="143"/>
    </row>
    <row r="17" spans="1:2" x14ac:dyDescent="0.2">
      <c r="A17" s="143"/>
      <c r="B17" s="143"/>
    </row>
    <row r="18" spans="1:2" x14ac:dyDescent="0.2">
      <c r="A18" s="143"/>
      <c r="B18" s="143"/>
    </row>
    <row r="19" spans="1:2" x14ac:dyDescent="0.2">
      <c r="A19" s="143"/>
      <c r="B19" s="143"/>
    </row>
    <row r="20" spans="1:2" x14ac:dyDescent="0.2">
      <c r="A20" s="143"/>
      <c r="B20" s="143"/>
    </row>
    <row r="21" spans="1:2" x14ac:dyDescent="0.2">
      <c r="A21" s="143"/>
      <c r="B21" s="143"/>
    </row>
    <row r="22" spans="1:2" x14ac:dyDescent="0.2">
      <c r="A22" s="143"/>
      <c r="B22" s="143"/>
    </row>
    <row r="23" spans="1:2" x14ac:dyDescent="0.2">
      <c r="A23" s="143"/>
      <c r="B23" s="143"/>
    </row>
    <row r="24" spans="1:2" x14ac:dyDescent="0.2">
      <c r="A24" s="143"/>
      <c r="B24" s="143"/>
    </row>
    <row r="25" spans="1:2" x14ac:dyDescent="0.2">
      <c r="A25" s="143"/>
      <c r="B25" s="143"/>
    </row>
    <row r="26" spans="1:2" x14ac:dyDescent="0.2">
      <c r="A26" s="143"/>
      <c r="B26" s="143"/>
    </row>
    <row r="27" spans="1:2" x14ac:dyDescent="0.2">
      <c r="A27" s="143"/>
      <c r="B27" s="143"/>
    </row>
    <row r="28" spans="1:2" x14ac:dyDescent="0.2">
      <c r="A28" s="143"/>
      <c r="B28" s="143"/>
    </row>
    <row r="29" spans="1:2" x14ac:dyDescent="0.2">
      <c r="A29" s="143"/>
      <c r="B29" s="143"/>
    </row>
    <row r="30" spans="1:2" x14ac:dyDescent="0.2">
      <c r="A30" s="143"/>
      <c r="B30" s="143"/>
    </row>
    <row r="31" spans="1:2" x14ac:dyDescent="0.2">
      <c r="A31" s="143"/>
      <c r="B31" s="143"/>
    </row>
    <row r="32" spans="1:2" x14ac:dyDescent="0.2">
      <c r="A32" s="143"/>
      <c r="B32" s="143"/>
    </row>
    <row r="33" spans="1:2" x14ac:dyDescent="0.2">
      <c r="A33" s="143"/>
      <c r="B33" s="143"/>
    </row>
    <row r="34" spans="1:2" x14ac:dyDescent="0.2">
      <c r="A34" s="143"/>
      <c r="B34" s="143"/>
    </row>
    <row r="35" spans="1:2" x14ac:dyDescent="0.2">
      <c r="A35" s="143"/>
      <c r="B35" s="143"/>
    </row>
    <row r="36" spans="1:2" x14ac:dyDescent="0.2">
      <c r="A36" s="143"/>
      <c r="B36" s="143"/>
    </row>
    <row r="37" spans="1:2" x14ac:dyDescent="0.2">
      <c r="A37" s="143"/>
      <c r="B37" s="143"/>
    </row>
    <row r="38" spans="1:2" x14ac:dyDescent="0.2">
      <c r="A38" s="143"/>
      <c r="B38" s="143"/>
    </row>
    <row r="39" spans="1:2" x14ac:dyDescent="0.2">
      <c r="A39" s="143"/>
      <c r="B39" s="143"/>
    </row>
    <row r="40" spans="1:2" x14ac:dyDescent="0.2">
      <c r="A40" s="143"/>
      <c r="B40" s="143"/>
    </row>
    <row r="41" spans="1:2" x14ac:dyDescent="0.2">
      <c r="A41" s="143"/>
      <c r="B41" s="143"/>
    </row>
    <row r="42" spans="1:2" x14ac:dyDescent="0.2">
      <c r="A42" s="143"/>
      <c r="B42" s="143"/>
    </row>
    <row r="43" spans="1:2" x14ac:dyDescent="0.2">
      <c r="A43" s="143"/>
      <c r="B43" s="143"/>
    </row>
    <row r="44" spans="1:2" x14ac:dyDescent="0.2">
      <c r="A44" s="143"/>
      <c r="B44" s="143"/>
    </row>
    <row r="45" spans="1:2" x14ac:dyDescent="0.2">
      <c r="A45" s="143"/>
      <c r="B45" s="143"/>
    </row>
    <row r="46" spans="1:2" x14ac:dyDescent="0.2">
      <c r="A46" s="143"/>
      <c r="B46" s="143"/>
    </row>
    <row r="47" spans="1:2" x14ac:dyDescent="0.2">
      <c r="A47" s="143"/>
      <c r="B47" s="143"/>
    </row>
    <row r="48" spans="1:2" x14ac:dyDescent="0.2">
      <c r="A48" s="143"/>
      <c r="B48" s="143"/>
    </row>
    <row r="49" spans="1:2" x14ac:dyDescent="0.2">
      <c r="A49" s="143"/>
      <c r="B49" s="143"/>
    </row>
    <row r="50" spans="1:2" x14ac:dyDescent="0.2">
      <c r="A50" s="143"/>
      <c r="B50" s="143"/>
    </row>
    <row r="51" spans="1:2" x14ac:dyDescent="0.2">
      <c r="A51" s="143"/>
      <c r="B51" s="143"/>
    </row>
    <row r="52" spans="1:2" x14ac:dyDescent="0.2">
      <c r="A52" s="143"/>
      <c r="B52" s="143"/>
    </row>
    <row r="53" spans="1:2" x14ac:dyDescent="0.2">
      <c r="A53" s="143"/>
      <c r="B53" s="143"/>
    </row>
    <row r="54" spans="1:2" x14ac:dyDescent="0.2">
      <c r="A54" s="143"/>
      <c r="B54" s="143"/>
    </row>
    <row r="55" spans="1:2" x14ac:dyDescent="0.2">
      <c r="A55" s="143"/>
      <c r="B55" s="143"/>
    </row>
    <row r="56" spans="1:2" x14ac:dyDescent="0.2">
      <c r="A56" s="143"/>
      <c r="B56" s="143"/>
    </row>
    <row r="57" spans="1:2" x14ac:dyDescent="0.2">
      <c r="A57" s="143"/>
      <c r="B57" s="143"/>
    </row>
    <row r="58" spans="1:2" x14ac:dyDescent="0.2">
      <c r="A58" s="143"/>
      <c r="B58" s="143"/>
    </row>
    <row r="59" spans="1:2" x14ac:dyDescent="0.2">
      <c r="A59" s="143"/>
      <c r="B59" s="143"/>
    </row>
    <row r="60" spans="1:2" x14ac:dyDescent="0.2">
      <c r="A60" s="143"/>
      <c r="B60" s="143"/>
    </row>
    <row r="61" spans="1:2" x14ac:dyDescent="0.2">
      <c r="A61" s="143"/>
      <c r="B61" s="143"/>
    </row>
    <row r="62" spans="1:2" x14ac:dyDescent="0.2">
      <c r="A62" s="143"/>
      <c r="B62" s="143"/>
    </row>
    <row r="63" spans="1:2" x14ac:dyDescent="0.2">
      <c r="A63" s="143"/>
      <c r="B63" s="143"/>
    </row>
    <row r="64" spans="1:2" x14ac:dyDescent="0.2">
      <c r="A64" s="143"/>
      <c r="B64" s="143"/>
    </row>
    <row r="65" spans="1:2" x14ac:dyDescent="0.2">
      <c r="A65" s="143"/>
      <c r="B65" s="143"/>
    </row>
    <row r="66" spans="1:2" x14ac:dyDescent="0.2">
      <c r="A66" s="143"/>
      <c r="B66" s="143"/>
    </row>
    <row r="67" spans="1:2" x14ac:dyDescent="0.2">
      <c r="A67" s="143"/>
      <c r="B67" s="143"/>
    </row>
    <row r="68" spans="1:2" x14ac:dyDescent="0.2">
      <c r="A68" s="143"/>
      <c r="B68" s="143"/>
    </row>
    <row r="69" spans="1:2" x14ac:dyDescent="0.2">
      <c r="A69" s="143"/>
      <c r="B69" s="143"/>
    </row>
    <row r="70" spans="1:2" x14ac:dyDescent="0.2">
      <c r="A70" s="143"/>
      <c r="B70" s="143"/>
    </row>
    <row r="71" spans="1:2" x14ac:dyDescent="0.2">
      <c r="A71" s="143"/>
      <c r="B71" s="143"/>
    </row>
    <row r="72" spans="1:2" x14ac:dyDescent="0.2">
      <c r="A72" s="143"/>
      <c r="B72" s="143"/>
    </row>
    <row r="73" spans="1:2" x14ac:dyDescent="0.2">
      <c r="A73" s="143"/>
      <c r="B73" s="143"/>
    </row>
    <row r="74" spans="1:2" x14ac:dyDescent="0.2">
      <c r="A74" s="143"/>
      <c r="B74" s="143"/>
    </row>
    <row r="75" spans="1:2" x14ac:dyDescent="0.2">
      <c r="A75" s="143"/>
      <c r="B75" s="143"/>
    </row>
    <row r="76" spans="1:2" x14ac:dyDescent="0.2">
      <c r="A76" s="143"/>
      <c r="B76" s="143"/>
    </row>
  </sheetData>
  <phoneticPr fontId="0" type="noConversion"/>
  <hyperlinks>
    <hyperlink ref="B3" r:id="rId1" xr:uid="{00000000-0004-0000-0300-000000000000}"/>
    <hyperlink ref="B10" r:id="rId2" xr:uid="{E3468CE4-07F6-46C5-9B11-7A656F8716CF}"/>
    <hyperlink ref="B9" r:id="rId3" xr:uid="{A93B77A9-F820-4E6C-AC60-339B4AE5C6F8}"/>
    <hyperlink ref="B11" r:id="rId4" xr:uid="{FBA2FAB5-D174-49C4-B5C0-2B548B04A97E}"/>
    <hyperlink ref="B12" r:id="rId5" xr:uid="{4CC67159-81C3-4D0F-87A7-A9C0E53AF2C3}"/>
    <hyperlink ref="B13" r:id="rId6" xr:uid="{4E9780B7-B87C-419B-A72A-75C4E08EFC21}"/>
    <hyperlink ref="B14" r:id="rId7" xr:uid="{7276ECFF-C3F4-4908-9D15-951101B1D9CB}"/>
    <hyperlink ref="B5" r:id="rId8" xr:uid="{05F800AE-D3CA-488E-9156-71E9B565DDCC}"/>
  </hyperlinks>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D21"/>
  <sheetViews>
    <sheetView workbookViewId="0">
      <selection activeCell="D2" sqref="D2"/>
    </sheetView>
  </sheetViews>
  <sheetFormatPr defaultRowHeight="12.75" x14ac:dyDescent="0.2"/>
  <cols>
    <col min="1" max="1" width="13.28515625" style="100" customWidth="1"/>
    <col min="2" max="2" width="54.28515625" customWidth="1"/>
    <col min="3" max="3" width="52.140625" customWidth="1"/>
  </cols>
  <sheetData>
    <row r="1" spans="1:4" x14ac:dyDescent="0.2">
      <c r="A1" s="98" t="s">
        <v>0</v>
      </c>
      <c r="B1" s="98"/>
      <c r="C1" s="98"/>
    </row>
    <row r="2" spans="1:4" x14ac:dyDescent="0.2">
      <c r="A2" s="99" t="s">
        <v>1</v>
      </c>
      <c r="B2" s="99" t="s">
        <v>44</v>
      </c>
      <c r="C2" s="99" t="s">
        <v>24</v>
      </c>
    </row>
    <row r="3" spans="1:4" x14ac:dyDescent="0.2">
      <c r="B3" s="173" t="s">
        <v>79</v>
      </c>
    </row>
    <row r="4" spans="1:4" x14ac:dyDescent="0.2">
      <c r="A4" s="158" t="s">
        <v>2</v>
      </c>
    </row>
    <row r="5" spans="1:4" s="199" customFormat="1" ht="25.5" customHeight="1" x14ac:dyDescent="0.2">
      <c r="A5" s="198">
        <v>45505</v>
      </c>
      <c r="B5" s="199" t="s">
        <v>151</v>
      </c>
      <c r="C5" s="200" t="s">
        <v>156</v>
      </c>
    </row>
    <row r="6" spans="1:4" s="206" customFormat="1" x14ac:dyDescent="0.2">
      <c r="A6" s="203">
        <v>45995</v>
      </c>
      <c r="B6" s="204" t="s">
        <v>189</v>
      </c>
      <c r="C6" s="205" t="s">
        <v>236</v>
      </c>
    </row>
    <row r="7" spans="1:4" s="206" customFormat="1" x14ac:dyDescent="0.2">
      <c r="A7" s="203">
        <v>45995</v>
      </c>
      <c r="B7" s="204" t="s">
        <v>234</v>
      </c>
      <c r="C7" s="205" t="s">
        <v>235</v>
      </c>
    </row>
    <row r="8" spans="1:4" s="206" customFormat="1" x14ac:dyDescent="0.2">
      <c r="A8" s="203">
        <v>45995</v>
      </c>
      <c r="B8" s="204" t="s">
        <v>191</v>
      </c>
      <c r="C8" s="205" t="s">
        <v>237</v>
      </c>
    </row>
    <row r="9" spans="1:4" s="206" customFormat="1" x14ac:dyDescent="0.2">
      <c r="A9" s="203">
        <v>45995</v>
      </c>
      <c r="B9" s="204" t="s">
        <v>240</v>
      </c>
      <c r="C9" s="205" t="s">
        <v>239</v>
      </c>
    </row>
    <row r="10" spans="1:4" s="206" customFormat="1" x14ac:dyDescent="0.2">
      <c r="A10" s="203">
        <v>45995</v>
      </c>
      <c r="B10" s="204" t="s">
        <v>225</v>
      </c>
      <c r="C10" s="205" t="s">
        <v>226</v>
      </c>
    </row>
    <row r="11" spans="1:4" s="206" customFormat="1" x14ac:dyDescent="0.2">
      <c r="A11" s="157"/>
      <c r="B11" s="156"/>
      <c r="C11" s="156"/>
    </row>
    <row r="12" spans="1:4" s="206" customFormat="1" x14ac:dyDescent="0.2">
      <c r="A12" s="157"/>
      <c r="B12" s="156"/>
      <c r="C12" s="156"/>
    </row>
    <row r="13" spans="1:4" s="206" customFormat="1" x14ac:dyDescent="0.2">
      <c r="A13" s="100"/>
      <c r="B13" s="156"/>
      <c r="C13" s="156"/>
    </row>
    <row r="14" spans="1:4" s="206" customFormat="1" x14ac:dyDescent="0.2">
      <c r="A14" s="100"/>
      <c r="B14" s="156"/>
      <c r="C14" s="156"/>
    </row>
    <row r="15" spans="1:4" s="206" customFormat="1" x14ac:dyDescent="0.2">
      <c r="A15" s="158" t="s">
        <v>3</v>
      </c>
      <c r="D15" s="3"/>
    </row>
    <row r="16" spans="1:4" s="206" customFormat="1" x14ac:dyDescent="0.2">
      <c r="A16" s="207"/>
      <c r="D16" s="3"/>
    </row>
    <row r="17" spans="1:4" s="206" customFormat="1" x14ac:dyDescent="0.2">
      <c r="A17" s="207"/>
      <c r="D17" s="3"/>
    </row>
    <row r="18" spans="1:4" s="206" customFormat="1" x14ac:dyDescent="0.2">
      <c r="A18" s="207"/>
      <c r="D18" s="3"/>
    </row>
    <row r="19" spans="1:4" s="206" customFormat="1" x14ac:dyDescent="0.2">
      <c r="A19" s="158" t="s">
        <v>186</v>
      </c>
      <c r="D19" s="3"/>
    </row>
    <row r="20" spans="1:4" s="206" customFormat="1" ht="38.25" x14ac:dyDescent="0.2">
      <c r="A20" s="198">
        <v>45541</v>
      </c>
      <c r="B20" s="199" t="s">
        <v>151</v>
      </c>
      <c r="C20" s="202" t="s">
        <v>187</v>
      </c>
    </row>
    <row r="21" spans="1:4" s="206" customFormat="1" ht="38.25" x14ac:dyDescent="0.2">
      <c r="A21" s="203">
        <v>45995</v>
      </c>
      <c r="B21" s="204" t="s">
        <v>151</v>
      </c>
      <c r="C21" s="205" t="s">
        <v>246</v>
      </c>
    </row>
  </sheetData>
  <phoneticPr fontId="0" type="noConversion"/>
  <pageMargins left="0.75" right="0.75" top="1" bottom="1" header="0.5" footer="0.5"/>
  <pageSetup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13</vt:i4>
      </vt:variant>
    </vt:vector>
  </HeadingPairs>
  <TitlesOfParts>
    <vt:vector size="18" baseType="lpstr">
      <vt:lpstr>Instructions</vt:lpstr>
      <vt:lpstr>Index</vt:lpstr>
      <vt:lpstr>Price List</vt:lpstr>
      <vt:lpstr>Websites</vt:lpstr>
      <vt:lpstr>Changes</vt:lpstr>
      <vt:lpstr>Customer</vt:lpstr>
      <vt:lpstr>Customer_Cost</vt:lpstr>
      <vt:lpstr>Customer_List</vt:lpstr>
      <vt:lpstr>Group</vt:lpstr>
      <vt:lpstr>Header</vt:lpstr>
      <vt:lpstr>Index</vt:lpstr>
      <vt:lpstr>Price_List</vt:lpstr>
      <vt:lpstr>Changes!Print_Area</vt:lpstr>
      <vt:lpstr>Index!Print_Area</vt:lpstr>
      <vt:lpstr>'Price List'!Print_Area</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J F</cp:lastModifiedBy>
  <cp:lastPrinted>2025-12-04T18:53:17Z</cp:lastPrinted>
  <dcterms:created xsi:type="dcterms:W3CDTF">1998-06-02T12:05:01Z</dcterms:created>
  <dcterms:modified xsi:type="dcterms:W3CDTF">2025-12-04T18:54:02Z</dcterms:modified>
</cp:coreProperties>
</file>