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Jan\Pricelists\Excel\"/>
    </mc:Choice>
  </mc:AlternateContent>
  <xr:revisionPtr revIDLastSave="0" documentId="8_{BF30BC0B-B982-465A-86DB-A0476CD8C669}"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List'!$W$13:$X$100</definedName>
    <definedName name="Customer_Cost">'Price List'!$Z$13:$AG$100</definedName>
    <definedName name="Customer_List">'Price List'!$C$13:$T$100</definedName>
    <definedName name="Group">Instructions!$B$38:$H$44</definedName>
    <definedName name="Header">'Price List'!$13:$20</definedName>
    <definedName name="Index">Index!$A$1:$L$53</definedName>
    <definedName name="Price_Calculation">'Price List'!#REF!</definedName>
    <definedName name="Price_Change">'Price List'!#REF!</definedName>
    <definedName name="Price_List">'Price List'!$C$13:$T$100</definedName>
    <definedName name="_xlnm.Print_Area" localSheetId="4">Changes!$A$1:$C$17</definedName>
    <definedName name="_xlnm.Print_Area" localSheetId="1">Index!$A$1:$L$53</definedName>
    <definedName name="_xlnm.Print_Area" localSheetId="2">'Price List'!$C$13:$T$100</definedName>
    <definedName name="_xlnm.Print_Titles" localSheetId="2">'Price List'!$C:$N,'Price List'!$13:$20</definedName>
    <definedName name="Purchasing_Cost">'Price List'!#REF!</definedName>
    <definedName name="Round">'Price List'!$D$104:$E$113</definedName>
    <definedName name="Suggested">Instructions!$H$55</definedName>
  </definedNames>
  <calcPr calcId="181029"/>
</workbook>
</file>

<file path=xl/calcChain.xml><?xml version="1.0" encoding="utf-8"?>
<calcChain xmlns="http://schemas.openxmlformats.org/spreadsheetml/2006/main">
  <c r="AM67" i="1" l="1"/>
  <c r="AL67" i="1"/>
  <c r="AK67" i="1"/>
  <c r="W67" i="1"/>
  <c r="AB67" i="1" s="1"/>
  <c r="U67" i="1"/>
  <c r="AM59" i="1"/>
  <c r="AL59" i="1"/>
  <c r="AK59" i="1"/>
  <c r="W59" i="1"/>
  <c r="AB59" i="1" s="1"/>
  <c r="U59" i="1"/>
  <c r="AM49" i="1"/>
  <c r="AL49" i="1"/>
  <c r="AK49" i="1"/>
  <c r="W49" i="1"/>
  <c r="AB49" i="1" s="1"/>
  <c r="U49" i="1"/>
  <c r="AM41" i="1"/>
  <c r="AL41" i="1"/>
  <c r="AK41" i="1"/>
  <c r="W41" i="1"/>
  <c r="AB41" i="1" s="1"/>
  <c r="U41" i="1"/>
  <c r="AM69" i="1"/>
  <c r="AL69" i="1"/>
  <c r="AK69" i="1"/>
  <c r="W69" i="1"/>
  <c r="AB69" i="1" s="1"/>
  <c r="U69" i="1"/>
  <c r="AM65" i="1"/>
  <c r="AL65" i="1"/>
  <c r="AK65" i="1"/>
  <c r="W65" i="1"/>
  <c r="AB65" i="1" s="1"/>
  <c r="U65" i="1"/>
  <c r="AM64" i="1"/>
  <c r="AL64" i="1"/>
  <c r="AK64" i="1"/>
  <c r="W64" i="1"/>
  <c r="AB64" i="1" s="1"/>
  <c r="U64" i="1"/>
  <c r="AM63" i="1"/>
  <c r="AL63" i="1"/>
  <c r="AK63" i="1"/>
  <c r="W63" i="1"/>
  <c r="AB63" i="1" s="1"/>
  <c r="U63" i="1"/>
  <c r="AM61" i="1"/>
  <c r="AL61" i="1"/>
  <c r="AK61" i="1"/>
  <c r="W61" i="1"/>
  <c r="AB61" i="1" s="1"/>
  <c r="U61" i="1"/>
  <c r="AM57" i="1"/>
  <c r="AL57" i="1"/>
  <c r="AK57" i="1"/>
  <c r="W57" i="1"/>
  <c r="AB57" i="1" s="1"/>
  <c r="U57" i="1"/>
  <c r="AM56" i="1"/>
  <c r="AL56" i="1"/>
  <c r="AK56" i="1"/>
  <c r="W56" i="1"/>
  <c r="AB56" i="1" s="1"/>
  <c r="U56" i="1"/>
  <c r="AM55" i="1"/>
  <c r="AL55" i="1"/>
  <c r="AK55" i="1"/>
  <c r="W55" i="1"/>
  <c r="AB55" i="1" s="1"/>
  <c r="U55" i="1"/>
  <c r="AM51" i="1"/>
  <c r="AL51" i="1"/>
  <c r="AK51" i="1"/>
  <c r="W51" i="1"/>
  <c r="AB51" i="1" s="1"/>
  <c r="U51" i="1"/>
  <c r="AM47" i="1"/>
  <c r="AL47" i="1"/>
  <c r="AK47" i="1"/>
  <c r="W47" i="1"/>
  <c r="AB47" i="1" s="1"/>
  <c r="U47" i="1"/>
  <c r="AM46" i="1"/>
  <c r="AL46" i="1"/>
  <c r="AK46" i="1"/>
  <c r="W46" i="1"/>
  <c r="AB46" i="1" s="1"/>
  <c r="U46" i="1"/>
  <c r="AM45" i="1"/>
  <c r="AL45" i="1"/>
  <c r="AK45" i="1"/>
  <c r="W45" i="1"/>
  <c r="AB45" i="1" s="1"/>
  <c r="U45" i="1"/>
  <c r="AM39" i="1"/>
  <c r="AL39" i="1"/>
  <c r="AK39" i="1"/>
  <c r="W39" i="1"/>
  <c r="AB39" i="1" s="1"/>
  <c r="U39" i="1"/>
  <c r="AM37" i="1"/>
  <c r="AL37" i="1"/>
  <c r="AK37" i="1"/>
  <c r="W37" i="1"/>
  <c r="AB37" i="1" s="1"/>
  <c r="U37" i="1"/>
  <c r="AM26" i="1"/>
  <c r="AL26" i="1"/>
  <c r="AK26" i="1"/>
  <c r="W26" i="1"/>
  <c r="AB26" i="1" s="1"/>
  <c r="U26" i="1"/>
  <c r="AM25" i="1"/>
  <c r="AL25" i="1"/>
  <c r="AK25" i="1"/>
  <c r="W25" i="1"/>
  <c r="AB25" i="1" s="1"/>
  <c r="U25" i="1"/>
  <c r="AM43" i="1" l="1"/>
  <c r="AL43" i="1"/>
  <c r="AK43" i="1"/>
  <c r="W43" i="1"/>
  <c r="AB43" i="1" s="1"/>
  <c r="U43" i="1"/>
  <c r="AM38" i="1"/>
  <c r="AL38" i="1"/>
  <c r="AK38" i="1"/>
  <c r="W38" i="1"/>
  <c r="AB38" i="1" s="1"/>
  <c r="U38" i="1"/>
  <c r="AM29" i="1"/>
  <c r="AL29" i="1"/>
  <c r="AK29" i="1"/>
  <c r="W29" i="1"/>
  <c r="AB29" i="1" s="1"/>
  <c r="U29" i="1"/>
  <c r="AM27" i="1"/>
  <c r="AL27" i="1"/>
  <c r="AK27" i="1"/>
  <c r="W27" i="1"/>
  <c r="AB27" i="1" s="1"/>
  <c r="U27" i="1"/>
  <c r="X26" i="1" l="1"/>
  <c r="AC26" i="1" s="1"/>
  <c r="AJ26" i="1" s="1"/>
  <c r="AG26" i="1" s="1"/>
  <c r="AD26" i="1" s="1"/>
  <c r="S26" i="1"/>
  <c r="S51" i="1"/>
  <c r="X51" i="1"/>
  <c r="AC51" i="1" s="1"/>
  <c r="AJ51" i="1" s="1"/>
  <c r="AG51" i="1" s="1"/>
  <c r="AD51" i="1" s="1"/>
  <c r="X55" i="1"/>
  <c r="AC55" i="1" s="1"/>
  <c r="AJ55" i="1" s="1"/>
  <c r="AG55" i="1" s="1"/>
  <c r="AD55" i="1" s="1"/>
  <c r="S55" i="1"/>
  <c r="S56" i="1"/>
  <c r="X56" i="1"/>
  <c r="AC56" i="1" s="1"/>
  <c r="AJ56" i="1" s="1"/>
  <c r="AG56" i="1" s="1"/>
  <c r="AD56" i="1" s="1"/>
  <c r="S64" i="1"/>
  <c r="X64" i="1"/>
  <c r="AC64" i="1" s="1"/>
  <c r="AJ64" i="1" s="1"/>
  <c r="AG64" i="1" s="1"/>
  <c r="AD64" i="1" s="1"/>
  <c r="S59" i="1"/>
  <c r="X59" i="1"/>
  <c r="AC59" i="1" s="1"/>
  <c r="AJ59" i="1" s="1"/>
  <c r="AG59" i="1" s="1"/>
  <c r="AD59" i="1" s="1"/>
  <c r="X57" i="1"/>
  <c r="AC57" i="1" s="1"/>
  <c r="AJ57" i="1" s="1"/>
  <c r="AG57" i="1" s="1"/>
  <c r="AD57" i="1" s="1"/>
  <c r="S57" i="1"/>
  <c r="S25" i="1"/>
  <c r="X25" i="1"/>
  <c r="AC25" i="1" s="1"/>
  <c r="AJ25" i="1" s="1"/>
  <c r="AG25" i="1" s="1"/>
  <c r="AD25" i="1" s="1"/>
  <c r="S49" i="1"/>
  <c r="X49" i="1"/>
  <c r="AC49" i="1" s="1"/>
  <c r="AJ49" i="1" s="1"/>
  <c r="AG49" i="1" s="1"/>
  <c r="AD49" i="1" s="1"/>
  <c r="X45" i="1"/>
  <c r="AC45" i="1" s="1"/>
  <c r="AJ45" i="1" s="1"/>
  <c r="AG45" i="1" s="1"/>
  <c r="AD45" i="1" s="1"/>
  <c r="S45" i="1"/>
  <c r="S37" i="1"/>
  <c r="X37" i="1"/>
  <c r="AC37" i="1" s="1"/>
  <c r="AJ37" i="1" s="1"/>
  <c r="AG37" i="1" s="1"/>
  <c r="AD37" i="1" s="1"/>
  <c r="S46" i="1"/>
  <c r="X46" i="1"/>
  <c r="AC46" i="1" s="1"/>
  <c r="AJ46" i="1" s="1"/>
  <c r="AG46" i="1" s="1"/>
  <c r="AD46" i="1" s="1"/>
  <c r="X41" i="1"/>
  <c r="AC41" i="1" s="1"/>
  <c r="AJ41" i="1" s="1"/>
  <c r="AG41" i="1" s="1"/>
  <c r="AD41" i="1" s="1"/>
  <c r="S41" i="1"/>
  <c r="S47" i="1"/>
  <c r="X47" i="1"/>
  <c r="AC47" i="1" s="1"/>
  <c r="AJ47" i="1" s="1"/>
  <c r="AG47" i="1" s="1"/>
  <c r="AD47" i="1" s="1"/>
  <c r="S65" i="1"/>
  <c r="X65" i="1"/>
  <c r="AC65" i="1" s="1"/>
  <c r="AJ65" i="1" s="1"/>
  <c r="AG65" i="1" s="1"/>
  <c r="AD65" i="1" s="1"/>
  <c r="X69" i="1"/>
  <c r="AC69" i="1" s="1"/>
  <c r="AJ69" i="1" s="1"/>
  <c r="AG69" i="1" s="1"/>
  <c r="AD69" i="1" s="1"/>
  <c r="S69" i="1"/>
  <c r="X39" i="1"/>
  <c r="AC39" i="1" s="1"/>
  <c r="AJ39" i="1" s="1"/>
  <c r="AG39" i="1" s="1"/>
  <c r="AD39" i="1" s="1"/>
  <c r="S39" i="1"/>
  <c r="X67" i="1"/>
  <c r="AC67" i="1" s="1"/>
  <c r="AJ67" i="1" s="1"/>
  <c r="AG67" i="1" s="1"/>
  <c r="AD67" i="1" s="1"/>
  <c r="S67" i="1"/>
  <c r="X61" i="1"/>
  <c r="AC61" i="1" s="1"/>
  <c r="AJ61" i="1" s="1"/>
  <c r="AG61" i="1" s="1"/>
  <c r="AD61" i="1" s="1"/>
  <c r="S61" i="1"/>
  <c r="X63" i="1"/>
  <c r="AC63" i="1" s="1"/>
  <c r="AJ63" i="1" s="1"/>
  <c r="AG63" i="1" s="1"/>
  <c r="AD63" i="1" s="1"/>
  <c r="S63" i="1"/>
  <c r="S38" i="1" l="1"/>
  <c r="X38" i="1"/>
  <c r="AC38" i="1" s="1"/>
  <c r="AJ38" i="1" s="1"/>
  <c r="AG38" i="1" s="1"/>
  <c r="AD38" i="1" s="1"/>
  <c r="S43" i="1"/>
  <c r="X43" i="1"/>
  <c r="AC43" i="1" s="1"/>
  <c r="AJ43" i="1" s="1"/>
  <c r="AG43" i="1" s="1"/>
  <c r="AD43" i="1" s="1"/>
  <c r="S29" i="1"/>
  <c r="X29" i="1"/>
  <c r="AC29" i="1" s="1"/>
  <c r="AJ29" i="1" s="1"/>
  <c r="AG29" i="1" s="1"/>
  <c r="AD29" i="1" s="1"/>
  <c r="S27" i="1"/>
  <c r="X27" i="1"/>
  <c r="AC27" i="1" s="1"/>
  <c r="AJ27" i="1" s="1"/>
  <c r="AG27" i="1" s="1"/>
  <c r="AD27" i="1" s="1"/>
  <c r="AM18" i="1" l="1"/>
  <c r="AL18" i="1"/>
  <c r="AK18" i="1"/>
  <c r="AJ18" i="1"/>
  <c r="AG18" i="1"/>
  <c r="AF18" i="1"/>
  <c r="AE18" i="1"/>
  <c r="AD18" i="1"/>
  <c r="AC18" i="1"/>
  <c r="AB18" i="1"/>
  <c r="U18" i="1"/>
  <c r="AG16" i="1"/>
  <c r="C16" i="1"/>
  <c r="N15" i="1"/>
  <c r="AE14" i="1"/>
  <c r="T14" i="1"/>
  <c r="O13" i="1"/>
  <c r="S11" i="1"/>
  <c r="S18" i="1" s="1"/>
  <c r="AM7" i="1"/>
  <c r="AL7" i="1"/>
  <c r="AK7" i="1"/>
  <c r="W7" i="1"/>
  <c r="AB7" i="1" s="1"/>
  <c r="U7" i="1"/>
  <c r="AM6" i="1"/>
  <c r="AL6" i="1"/>
  <c r="AK6" i="1"/>
  <c r="W6" i="1"/>
  <c r="AB6" i="1" s="1"/>
  <c r="U6" i="1"/>
  <c r="AM5" i="1"/>
  <c r="AL5" i="1"/>
  <c r="AK5" i="1"/>
  <c r="W5" i="1"/>
  <c r="AB5" i="1" s="1"/>
  <c r="U5" i="1"/>
  <c r="AM4" i="1"/>
  <c r="AL4" i="1"/>
  <c r="AK4" i="1"/>
  <c r="W4" i="1"/>
  <c r="AB4" i="1" s="1"/>
  <c r="U4" i="1"/>
  <c r="AM3" i="1"/>
  <c r="AL3" i="1"/>
  <c r="AK3" i="1"/>
  <c r="W3" i="1"/>
  <c r="AB3" i="1" s="1"/>
  <c r="U3" i="1"/>
  <c r="AM2" i="1"/>
  <c r="AL2" i="1"/>
  <c r="AK2" i="1"/>
  <c r="W2" i="1"/>
  <c r="AB2" i="1" s="1"/>
  <c r="U2" i="1"/>
  <c r="AM1" i="1"/>
  <c r="AL1" i="1"/>
  <c r="AK1" i="1"/>
  <c r="W1" i="1"/>
  <c r="AB1" i="1" s="1"/>
  <c r="U1" i="1"/>
  <c r="A6" i="4"/>
  <c r="G3" i="4"/>
  <c r="B22" i="5"/>
  <c r="X6" i="1" l="1"/>
  <c r="AC6" i="1" s="1"/>
  <c r="AJ6" i="1" s="1"/>
  <c r="AG6" i="1" s="1"/>
  <c r="AD6" i="1" s="1"/>
  <c r="S6" i="1"/>
  <c r="X3" i="1"/>
  <c r="AC3" i="1" s="1"/>
  <c r="AJ3" i="1" s="1"/>
  <c r="AG3" i="1" s="1"/>
  <c r="AD3" i="1" s="1"/>
  <c r="S5" i="1"/>
  <c r="S1" i="1"/>
  <c r="S2" i="1"/>
  <c r="X7" i="1"/>
  <c r="AC7" i="1" s="1"/>
  <c r="AJ7" i="1" s="1"/>
  <c r="AG7" i="1" s="1"/>
  <c r="AD7" i="1" s="1"/>
  <c r="S7" i="1"/>
  <c r="X5" i="1" l="1"/>
  <c r="AC5" i="1" s="1"/>
  <c r="AJ5" i="1" s="1"/>
  <c r="AG5" i="1" s="1"/>
  <c r="AD5" i="1" s="1"/>
  <c r="S3" i="1"/>
  <c r="X1" i="1"/>
  <c r="AC1" i="1" s="1"/>
  <c r="AJ1" i="1" s="1"/>
  <c r="AG1" i="1" s="1"/>
  <c r="AD1" i="1" s="1"/>
  <c r="X2" i="1"/>
  <c r="AC2" i="1" s="1"/>
  <c r="AJ2" i="1" s="1"/>
  <c r="AG2" i="1" s="1"/>
  <c r="AD2" i="1" s="1"/>
  <c r="X4" i="1" l="1"/>
  <c r="AC4" i="1" s="1"/>
  <c r="AJ4" i="1" s="1"/>
  <c r="AG4" i="1" s="1"/>
  <c r="AD4" i="1" s="1"/>
  <c r="S4" i="1"/>
</calcChain>
</file>

<file path=xl/sharedStrings.xml><?xml version="1.0" encoding="utf-8"?>
<sst xmlns="http://schemas.openxmlformats.org/spreadsheetml/2006/main" count="495" uniqueCount="160">
  <si>
    <t>Date</t>
  </si>
  <si>
    <t>Announced</t>
  </si>
  <si>
    <t>New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</si>
  <si>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</si>
  <si>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</si>
  <si>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</si>
  <si>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</si>
  <si>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</si>
  <si>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Colors:</t>
  </si>
  <si>
    <t>Sizes &amp; Shapes</t>
  </si>
  <si>
    <t>Cost</t>
  </si>
  <si>
    <t>List Price</t>
  </si>
  <si>
    <t>Stock</t>
  </si>
  <si>
    <t>Net</t>
  </si>
  <si>
    <t>Code</t>
  </si>
  <si>
    <t>U/M</t>
  </si>
  <si>
    <t>Note</t>
  </si>
  <si>
    <t>Disc.</t>
  </si>
  <si>
    <t>Disc</t>
  </si>
  <si>
    <t>Act. Cost</t>
  </si>
  <si>
    <t>Yes</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</si>
  <si>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</si>
  <si>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</si>
  <si>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</si>
  <si>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</si>
  <si>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</si>
  <si>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</si>
  <si>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</si>
  <si>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</si>
  <si>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</si>
  <si>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</si>
  <si>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</si>
  <si>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</si>
  <si>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</si>
  <si>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</si>
  <si>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</si>
  <si>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</si>
  <si>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</si>
  <si>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</si>
  <si>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</si>
  <si>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</si>
  <si>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</si>
  <si>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</si>
  <si>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</si>
  <si>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</si>
  <si>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</si>
  <si>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</si>
  <si>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</si>
  <si>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</si>
  <si>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</si>
  <si>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</si>
  <si>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</si>
  <si>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</si>
  <si>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</si>
  <si>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</si>
  <si>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</si>
  <si>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</si>
  <si>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</si>
  <si>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</si>
  <si>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</si>
  <si>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</si>
  <si>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</si>
  <si>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</si>
  <si>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</si>
  <si>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</si>
  <si>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</si>
  <si>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</si>
  <si>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</si>
  <si>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</si>
  <si>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</si>
  <si>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</si>
  <si>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</si>
  <si>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</si>
  <si>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</si>
  <si>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</si>
  <si>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</si>
  <si>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</si>
  <si>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</si>
  <si>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</si>
  <si>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</si>
  <si>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</si>
  <si>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</si>
  <si>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</si>
  <si>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</si>
  <si>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</si>
  <si>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G</t>
  </si>
  <si>
    <t>APPLAUSE</t>
  </si>
  <si>
    <t>Artisan Glass</t>
  </si>
  <si>
    <t>Atmosphere</t>
  </si>
  <si>
    <t>Borders</t>
  </si>
  <si>
    <t>Cove Base</t>
  </si>
  <si>
    <t>Duets</t>
  </si>
  <si>
    <t>Finishing Trims</t>
  </si>
  <si>
    <t>Matterhorn</t>
  </si>
  <si>
    <t>Mattoncino</t>
  </si>
  <si>
    <t>Metallic Dreams</t>
  </si>
  <si>
    <t>Midori</t>
  </si>
  <si>
    <t>Miravalle</t>
  </si>
  <si>
    <t>Opale</t>
  </si>
  <si>
    <t>Pulsacions</t>
  </si>
  <si>
    <t>Rip Rap</t>
  </si>
  <si>
    <t>Bullnose</t>
  </si>
  <si>
    <t>FINALE - SEE APPLAUSE</t>
  </si>
  <si>
    <t>GWINNETT</t>
  </si>
  <si>
    <t>COPPER RIDGE - glazed porcelain</t>
  </si>
  <si>
    <t>DUBLIN STONE - glazed porcelain</t>
  </si>
  <si>
    <t>ESCAPADES - through body porcelain</t>
  </si>
  <si>
    <t>KASSEL STONE -  glazed porcelain</t>
  </si>
  <si>
    <t>KENNESAW -glazed porcelain</t>
  </si>
  <si>
    <t>MARQUESSA - glazed porcelain</t>
  </si>
  <si>
    <t>NAUTICA - glazed porcelain</t>
  </si>
  <si>
    <t>NAVAJO - glazed porcelain</t>
  </si>
  <si>
    <t>TRUVIAN STONE - glazed porcelain</t>
  </si>
  <si>
    <t>TUNDRA - through-body porcelain</t>
  </si>
  <si>
    <t>VEZELAY - glazed porcelain</t>
  </si>
  <si>
    <t>VILLA COMO - glazed porcelain</t>
  </si>
  <si>
    <t>x</t>
  </si>
  <si>
    <t>You can enter a value in the column labeled "Adj." to change your price manually.</t>
  </si>
  <si>
    <t xml:space="preserve"> </t>
  </si>
  <si>
    <t>12" x 24"</t>
  </si>
  <si>
    <t>Glazed Porcelain</t>
  </si>
  <si>
    <t>Changes</t>
  </si>
  <si>
    <t>b</t>
  </si>
  <si>
    <t>Notes:</t>
  </si>
  <si>
    <t>24" x 24"</t>
  </si>
  <si>
    <t>Item # Lookup:</t>
  </si>
  <si>
    <t>24" x 48"</t>
  </si>
  <si>
    <t>This price list is available electronically on an Excel spreadsheet at www.conestogatile.com/pricelists.</t>
  </si>
  <si>
    <t xml:space="preserve">            Full Carton</t>
  </si>
  <si>
    <t>15.50 SF/CTN</t>
  </si>
  <si>
    <t xml:space="preserve">     </t>
  </si>
  <si>
    <t xml:space="preserve">  </t>
  </si>
  <si>
    <t>4" x 24"</t>
  </si>
  <si>
    <t>Conestoga Tile</t>
  </si>
  <si>
    <t>C</t>
  </si>
  <si>
    <t>Trim &amp; Decos</t>
  </si>
  <si>
    <t>LYTHOS - Glazed Porcelain</t>
  </si>
  <si>
    <t>Clay          Coal          Grey          Sand          Snow</t>
  </si>
  <si>
    <t>Semi-Polished</t>
  </si>
  <si>
    <t>16.00 EA/CTN</t>
  </si>
  <si>
    <t>SPLY</t>
  </si>
  <si>
    <t>SPMY</t>
  </si>
  <si>
    <t>MYSTERE - Glazed Porcelain</t>
  </si>
  <si>
    <t>Structured</t>
  </si>
  <si>
    <t>Lythos</t>
  </si>
  <si>
    <t>Mystere</t>
  </si>
  <si>
    <t>Discontinued</t>
  </si>
  <si>
    <t>Structured:</t>
  </si>
  <si>
    <t>Black          Blue          Dark Grey          Green</t>
  </si>
  <si>
    <t>b) Stocked in color Dark Grey only.</t>
  </si>
  <si>
    <t>a) Stocked in colors Light Grey, Linen, and Sand only.</t>
  </si>
  <si>
    <t>Brown          Light Grey          Linen          Sand           White</t>
  </si>
  <si>
    <t>12" x 12"</t>
  </si>
  <si>
    <t>5.00 EA/CTN</t>
  </si>
  <si>
    <t>1/1/26</t>
  </si>
  <si>
    <t>1" x 12" Stacked Mosaic</t>
  </si>
  <si>
    <t>Non-stock items are produced domestically and generally available without extended lead times.</t>
  </si>
  <si>
    <t>https://www.conestogatile.com/products/series/conestoga-tile-lythos/</t>
  </si>
  <si>
    <t>https://www.conestogatile.com/products/series/conestoga-tile-mystere/</t>
  </si>
  <si>
    <t>new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</si>
</sst>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7"/>
      <name val="Arial Narrow"/>
      <family val="2"/>
    </font>
    <font>
      <sz val="10"/>
      <name val="Arial Narrow"/>
      <family val="2"/>
    </font>
    <font>
      <sz val="11"/>
      <color theme="1"/>
      <name val="Calibri"/>
      <family val="2"/>
      <scheme val="minor"/>
    </font>
    <font>
      <sz val="10"/>
      <color rgb="FF0000FF"/>
      <name val="Arial"/>
      <family val="2"/>
    </font>
    <font>
      <sz val="8"/>
      <color theme="1"/>
      <name val="Arial"/>
      <family val="2"/>
    </font>
    <font>
      <b/>
      <u/>
      <sz val="10"/>
      <color rgb="FF0000FF"/>
      <name val="Arial"/>
      <family val="2"/>
    </font>
    <font>
      <sz val="8"/>
      <color rgb="FFFF0000"/>
      <name val="Arial"/>
      <family val="2"/>
    </font>
    <font>
      <sz val="7"/>
      <color rgb="FF0000FF"/>
      <name val="Arial Narrow"/>
      <family val="2"/>
    </font>
    <font>
      <sz val="10"/>
      <color rgb="FF000000"/>
      <name val="Arial"/>
      <family val="2"/>
    </font>
    <font>
      <sz val="10"/>
      <color theme="1"/>
      <name val="Arial"/>
      <family val="2"/>
    </font>
    <font>
      <sz val="10"/>
      <color rgb="FFFF0000"/>
      <name val="Arial"/>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8">
    <xf numFmtId="0" fontId="0" fillId="0" borderId="0"/>
    <xf numFmtId="43" fontId="1" fillId="0" borderId="0" applyFont="0" applyFill="0" applyBorder="0" applyAlignment="0" applyProtection="0"/>
    <xf numFmtId="43" fontId="2" fillId="0" borderId="0" applyFont="0" applyFill="0" applyBorder="0" applyAlignment="0" applyProtection="0"/>
    <xf numFmtId="0" fontId="10" fillId="0" borderId="0" applyNumberFormat="0" applyFill="0" applyBorder="0" applyAlignment="0" applyProtection="0">
      <alignment vertical="top"/>
      <protection locked="0"/>
    </xf>
    <xf numFmtId="0" fontId="2" fillId="0" borderId="0"/>
    <xf numFmtId="0" fontId="2" fillId="0" borderId="0"/>
    <xf numFmtId="0" fontId="20" fillId="0" borderId="0"/>
    <xf numFmtId="9" fontId="1" fillId="0" borderId="0" applyFont="0" applyFill="0" applyBorder="0" applyAlignment="0" applyProtection="0"/>
  </cellStyleXfs>
  <cellXfs count="21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7"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7"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7"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7" applyFont="1" applyFill="1" applyBorder="1" applyAlignment="1">
      <alignment horizontal="center" vertical="center"/>
    </xf>
    <xf numFmtId="9" fontId="4" fillId="0" borderId="0" xfId="7" applyFont="1" applyFill="1" applyAlignment="1">
      <alignment vertical="center"/>
    </xf>
    <xf numFmtId="9" fontId="4" fillId="0" borderId="0" xfId="7" applyFont="1" applyFill="1" applyAlignment="1">
      <alignment horizontal="center" vertical="center"/>
    </xf>
    <xf numFmtId="9" fontId="4" fillId="0" borderId="0" xfId="7" applyFont="1" applyFill="1" applyAlignment="1">
      <alignment horizontal="center"/>
    </xf>
    <xf numFmtId="4" fontId="6" fillId="0" borderId="0" xfId="1" applyNumberFormat="1" applyFont="1" applyFill="1" applyAlignment="1">
      <alignment vertical="center"/>
    </xf>
    <xf numFmtId="9" fontId="6" fillId="0" borderId="0" xfId="7" applyFont="1" applyFill="1" applyAlignment="1">
      <alignment vertical="center"/>
    </xf>
    <xf numFmtId="165" fontId="4" fillId="0" borderId="0" xfId="7" applyNumberFormat="1" applyFont="1" applyFill="1" applyAlignment="1">
      <alignment vertical="center"/>
    </xf>
    <xf numFmtId="9" fontId="4" fillId="0" borderId="0" xfId="7" applyFont="1" applyFill="1"/>
    <xf numFmtId="4" fontId="4" fillId="2" borderId="0" xfId="1" applyNumberFormat="1" applyFont="1" applyFill="1" applyAlignment="1" applyProtection="1">
      <alignment vertical="center"/>
      <protection locked="0"/>
    </xf>
    <xf numFmtId="9" fontId="4" fillId="0" borderId="1" xfId="7"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7"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7"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6" fillId="0" borderId="7" xfId="0" applyFont="1" applyBorder="1" applyAlignment="1">
      <alignment horizontal="center"/>
    </xf>
    <xf numFmtId="0" fontId="0" fillId="0" borderId="0" xfId="0" applyAlignment="1">
      <alignment vertic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7"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7"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7"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3" borderId="0" xfId="0" applyFont="1" applyFill="1" applyAlignment="1">
      <alignment horizontal="center" vertical="center"/>
    </xf>
    <xf numFmtId="0" fontId="15" fillId="0" borderId="0" xfId="0" applyFont="1" applyAlignment="1">
      <alignment vertical="center"/>
    </xf>
    <xf numFmtId="0" fontId="5" fillId="0" borderId="0" xfId="0" applyFont="1" applyAlignment="1">
      <alignment horizontal="left" vertical="center"/>
    </xf>
    <xf numFmtId="0" fontId="3" fillId="0" borderId="0" xfId="0" applyFont="1"/>
    <xf numFmtId="0" fontId="2" fillId="0" borderId="0" xfId="0" applyFont="1"/>
    <xf numFmtId="0" fontId="2" fillId="0" borderId="1" xfId="0" applyFont="1" applyBorder="1" applyAlignment="1">
      <alignment vertical="center"/>
    </xf>
    <xf numFmtId="3" fontId="4" fillId="0" borderId="0" xfId="1" applyNumberFormat="1" applyFont="1" applyFill="1" applyAlignment="1">
      <alignment horizontal="center"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1" applyNumberFormat="1" applyFont="1" applyFill="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9" fontId="13" fillId="0" borderId="0" xfId="7"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2" fillId="0" borderId="0" xfId="0" applyFont="1" applyAlignment="1">
      <alignment vertical="center"/>
    </xf>
    <xf numFmtId="0" fontId="18" fillId="0" borderId="0" xfId="0" applyFont="1" applyAlignment="1">
      <alignment horizontal="left" vertical="center"/>
    </xf>
    <xf numFmtId="14" fontId="3" fillId="0" borderId="0" xfId="0" quotePrefix="1" applyNumberFormat="1" applyFont="1" applyAlignment="1">
      <alignment horizontal="right" vertical="center"/>
    </xf>
    <xf numFmtId="0" fontId="21" fillId="0" borderId="0" xfId="0" applyFont="1"/>
    <xf numFmtId="0" fontId="7" fillId="0" borderId="0" xfId="0" applyFont="1"/>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7" xfId="0" applyFont="1" applyBorder="1" applyAlignment="1">
      <alignment horizontal="center" vertical="center"/>
    </xf>
    <xf numFmtId="0" fontId="2" fillId="0" borderId="1" xfId="0" applyFont="1" applyBorder="1"/>
    <xf numFmtId="0" fontId="10" fillId="0" borderId="1" xfId="3" applyFill="1" applyBorder="1" applyAlignment="1" applyProtection="1"/>
    <xf numFmtId="0" fontId="4" fillId="0" borderId="0" xfId="0" quotePrefix="1" applyFont="1" applyAlignment="1">
      <alignment horizontal="center" vertical="center"/>
    </xf>
    <xf numFmtId="0" fontId="0" fillId="0" borderId="0" xfId="0" applyAlignment="1">
      <alignment horizontal="center" vertical="center"/>
    </xf>
    <xf numFmtId="14" fontId="23" fillId="0" borderId="0" xfId="0" applyNumberFormat="1" applyFont="1" applyAlignment="1">
      <alignment horizontal="left"/>
    </xf>
    <xf numFmtId="0" fontId="25" fillId="0" borderId="0" xfId="0" applyFont="1" applyAlignment="1">
      <alignment horizontal="left" vertical="center"/>
    </xf>
    <xf numFmtId="0" fontId="0" fillId="0" borderId="0" xfId="0" quotePrefix="1"/>
    <xf numFmtId="0" fontId="1" fillId="0" borderId="1" xfId="0" applyFont="1" applyBorder="1"/>
    <xf numFmtId="0" fontId="1" fillId="0" borderId="0" xfId="0" applyFont="1" applyAlignment="1">
      <alignment vertical="center"/>
    </xf>
    <xf numFmtId="0" fontId="22" fillId="0" borderId="0" xfId="0" applyFont="1" applyAlignment="1">
      <alignment vertical="center"/>
    </xf>
    <xf numFmtId="0" fontId="22" fillId="0" borderId="0" xfId="0" applyFont="1" applyAlignment="1">
      <alignment horizontal="center" vertical="center"/>
    </xf>
    <xf numFmtId="0" fontId="1" fillId="0" borderId="0" xfId="0" applyFont="1" applyAlignment="1">
      <alignment horizontal="left"/>
    </xf>
    <xf numFmtId="0" fontId="0" fillId="0" borderId="7" xfId="0" applyBorder="1" applyAlignment="1">
      <alignment horizontal="center" vertical="center"/>
    </xf>
    <xf numFmtId="0" fontId="22" fillId="0" borderId="0" xfId="0" applyFont="1" applyAlignment="1">
      <alignment horizontal="right" vertical="center"/>
    </xf>
    <xf numFmtId="0" fontId="22" fillId="0" borderId="0" xfId="0" quotePrefix="1" applyFont="1" applyAlignment="1">
      <alignment vertical="center"/>
    </xf>
    <xf numFmtId="0" fontId="22" fillId="0" borderId="0" xfId="0" quotePrefix="1" applyFont="1" applyAlignment="1">
      <alignment horizontal="center" vertical="center"/>
    </xf>
    <xf numFmtId="0" fontId="1" fillId="0" borderId="1" xfId="0" quotePrefix="1" applyFont="1" applyBorder="1"/>
    <xf numFmtId="0" fontId="1" fillId="0" borderId="1" xfId="0" applyFont="1" applyBorder="1" applyAlignment="1">
      <alignment vertical="center"/>
    </xf>
    <xf numFmtId="43" fontId="1" fillId="6" borderId="0" xfId="1" applyFont="1" applyFill="1" applyAlignment="1">
      <alignment vertical="center"/>
    </xf>
    <xf numFmtId="0" fontId="24" fillId="0" borderId="0" xfId="0" applyFont="1" applyAlignment="1">
      <alignment vertical="center"/>
    </xf>
    <xf numFmtId="0" fontId="28" fillId="0" borderId="0" xfId="0" applyFont="1"/>
    <xf numFmtId="0" fontId="4" fillId="0" borderId="0" xfId="0" quotePrefix="1" applyFont="1" applyAlignment="1">
      <alignment vertical="center"/>
    </xf>
    <xf numFmtId="0" fontId="22" fillId="0" borderId="9" xfId="0" applyFont="1" applyBorder="1" applyAlignment="1">
      <alignment vertical="center"/>
    </xf>
    <xf numFmtId="0" fontId="27" fillId="0" borderId="9" xfId="0" applyFont="1" applyBorder="1" applyAlignment="1">
      <alignment vertical="center"/>
    </xf>
    <xf numFmtId="0" fontId="0" fillId="0" borderId="9" xfId="0" applyBorder="1" applyAlignment="1">
      <alignment vertical="center"/>
    </xf>
    <xf numFmtId="0" fontId="0" fillId="0" borderId="7" xfId="0" applyBorder="1"/>
    <xf numFmtId="0" fontId="15" fillId="0" borderId="0" xfId="0" applyFont="1" applyAlignment="1">
      <alignment horizontal="righ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4" fontId="6" fillId="0" borderId="1" xfId="1" applyNumberFormat="1"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14" fontId="6" fillId="0" borderId="0" xfId="0" applyNumberFormat="1"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8" fillId="0" borderId="0" xfId="7" applyNumberFormat="1" applyFont="1" applyAlignment="1">
      <alignment horizontal="right" vertical="center"/>
    </xf>
    <xf numFmtId="9" fontId="6" fillId="0" borderId="8" xfId="7" applyFont="1" applyFill="1" applyBorder="1" applyAlignment="1">
      <alignment horizontal="center" vertical="center"/>
    </xf>
    <xf numFmtId="0" fontId="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0" xfId="0" applyFont="1" applyAlignment="1">
      <alignment horizontal="center" vertical="center" wrapText="1"/>
    </xf>
    <xf numFmtId="0" fontId="19" fillId="0" borderId="0" xfId="0" applyFont="1" applyAlignment="1">
      <alignment horizontal="center" vertical="center" wrapText="1"/>
    </xf>
    <xf numFmtId="0" fontId="4" fillId="14" borderId="0" xfId="0" applyFont="1" applyFill="1"/>
  </cellXfs>
  <cellStyles count="8">
    <cellStyle name="Comma" xfId="1" builtinId="3"/>
    <cellStyle name="Comma 2" xfId="2" xr:uid="{00000000-0005-0000-0000-000001000000}"/>
    <cellStyle name="Hyperlink" xfId="3" builtinId="8"/>
    <cellStyle name="Normal" xfId="0" builtinId="0"/>
    <cellStyle name="Normal 2" xfId="4" xr:uid="{00000000-0005-0000-0000-000004000000}"/>
    <cellStyle name="Normal 3" xfId="5" xr:uid="{00000000-0005-0000-0000-000005000000}"/>
    <cellStyle name="Normal 4" xfId="6" xr:uid="{00000000-0005-0000-0000-000006000000}"/>
    <cellStyle name="Percent" xfId="7" builtinId="5"/>
  </cellStyles>
  <dxfs count="0"/>
  <tableStyles count="0" defaultTableStyle="TableStyleMedium2" defaultPivotStyle="PivotStyleLight16"/>
  <colors>
    <mruColors>
      <color rgb="FF99FF99"/>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2</xdr:row>
      <xdr:rowOff>11430</xdr:rowOff>
    </xdr:from>
    <xdr:to>
      <xdr:col>2</xdr:col>
      <xdr:colOff>1190761</xdr:colOff>
      <xdr:row>3</xdr:row>
      <xdr:rowOff>11430</xdr:rowOff>
    </xdr:to>
    <xdr:pic>
      <xdr:nvPicPr>
        <xdr:cNvPr id="7984" name="Picture 335">
          <a:extLst>
            <a:ext uri="{FF2B5EF4-FFF2-40B4-BE49-F238E27FC236}">
              <a16:creationId xmlns:a16="http://schemas.microsoft.com/office/drawing/2014/main" id="{00000000-0008-0000-0100-0000301F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050" y="342900"/>
          <a:ext cx="1562100" cy="200025"/>
        </a:xfrm>
        <a:prstGeom prst="rect">
          <a:avLst/>
        </a:prstGeom>
        <a:noFill/>
        <a:ln>
          <a:noFill/>
        </a:ln>
        <a:effectLst>
          <a:outerShdw blurRad="50800" dist="50800" dir="5400000" algn="ctr" rotWithShape="0">
            <a:schemeClr val="bg1"/>
          </a:outerShdw>
        </a:effectLst>
      </xdr:spPr>
    </xdr:pic>
    <xdr:clientData/>
  </xdr:twoCellAnchor>
  <xdr:twoCellAnchor editAs="oneCell">
    <xdr:from>
      <xdr:col>34</xdr:col>
      <xdr:colOff>180975</xdr:colOff>
      <xdr:row>2</xdr:row>
      <xdr:rowOff>19050</xdr:rowOff>
    </xdr:from>
    <xdr:to>
      <xdr:col>36</xdr:col>
      <xdr:colOff>9525</xdr:colOff>
      <xdr:row>4</xdr:row>
      <xdr:rowOff>104775</xdr:rowOff>
    </xdr:to>
    <xdr:pic>
      <xdr:nvPicPr>
        <xdr:cNvPr id="19274" name="Picture 4">
          <a:extLst>
            <a:ext uri="{FF2B5EF4-FFF2-40B4-BE49-F238E27FC236}">
              <a16:creationId xmlns:a16="http://schemas.microsoft.com/office/drawing/2014/main" id="{00000000-0008-0000-0100-00004A4B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964400" y="342900"/>
          <a:ext cx="104775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20296" name="Line 118">
          <a:extLst>
            <a:ext uri="{FF2B5EF4-FFF2-40B4-BE49-F238E27FC236}">
              <a16:creationId xmlns:a16="http://schemas.microsoft.com/office/drawing/2014/main" id="{00000000-0008-0000-0200-0000484F0000}"/>
            </a:ext>
          </a:extLst>
        </xdr:cNvPr>
        <xdr:cNvSpPr>
          <a:spLocks noChangeShapeType="1"/>
        </xdr:cNvSpPr>
      </xdr:nvSpPr>
      <xdr:spPr bwMode="auto">
        <a:xfrm>
          <a:off x="3952875" y="15335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20297" name="Line 192">
          <a:extLst>
            <a:ext uri="{FF2B5EF4-FFF2-40B4-BE49-F238E27FC236}">
              <a16:creationId xmlns:a16="http://schemas.microsoft.com/office/drawing/2014/main" id="{00000000-0008-0000-0200-0000494F0000}"/>
            </a:ext>
          </a:extLst>
        </xdr:cNvPr>
        <xdr:cNvSpPr>
          <a:spLocks noChangeShapeType="1"/>
        </xdr:cNvSpPr>
      </xdr:nvSpPr>
      <xdr:spPr bwMode="auto">
        <a:xfrm>
          <a:off x="3952875" y="15335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20298" name="Picture 335">
          <a:extLst>
            <a:ext uri="{FF2B5EF4-FFF2-40B4-BE49-F238E27FC236}">
              <a16:creationId xmlns:a16="http://schemas.microsoft.com/office/drawing/2014/main" id="{00000000-0008-0000-0200-00004A4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430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conestogatile.com/products/series/conestoga-tile-mystere/" TargetMode="External"/><Relationship Id="rId2" Type="http://schemas.openxmlformats.org/officeDocument/2006/relationships/hyperlink" Target="https://www.conestogatile.com/products/series/conestoga-tile-lythos/"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55</v>
      </c>
      <c r="B1" s="106" t="s">
        <v>133</v>
      </c>
    </row>
    <row r="2" spans="1:13" ht="13.5" x14ac:dyDescent="0.25">
      <c r="A2" s="7" t="s">
        <v>84</v>
      </c>
      <c r="B2" s="177" t="s">
        <v>134</v>
      </c>
      <c r="D2" s="161"/>
    </row>
    <row r="3" spans="1:13" ht="13.5" x14ac:dyDescent="0.25">
      <c r="A3" s="7" t="s">
        <v>72</v>
      </c>
      <c r="B3" s="104" t="s">
        <v>85</v>
      </c>
      <c r="D3" s="161"/>
    </row>
    <row r="4" spans="1:13" x14ac:dyDescent="0.2">
      <c r="A4" s="7" t="s">
        <v>27</v>
      </c>
      <c r="B4" s="105" t="s">
        <v>154</v>
      </c>
    </row>
    <row r="6" spans="1:13" x14ac:dyDescent="0.2">
      <c r="A6" s="88"/>
      <c r="B6" s="88"/>
      <c r="C6" s="88"/>
      <c r="D6" s="88"/>
      <c r="E6" s="88"/>
      <c r="F6" s="88"/>
      <c r="G6" s="88"/>
      <c r="H6" s="88"/>
    </row>
    <row r="8" spans="1:13" x14ac:dyDescent="0.2">
      <c r="A8" s="50" t="s">
        <v>41</v>
      </c>
      <c r="B8" s="51"/>
      <c r="C8" s="193"/>
      <c r="D8" s="193"/>
      <c r="E8" s="193"/>
      <c r="F8" s="193"/>
      <c r="G8" s="193"/>
      <c r="H8" s="194"/>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34</v>
      </c>
      <c r="C20" s="48"/>
      <c r="D20" s="3"/>
      <c r="E20" s="3"/>
      <c r="F20" s="3"/>
      <c r="G20" s="3"/>
      <c r="H20" s="3"/>
      <c r="I20" s="3"/>
      <c r="J20" s="3"/>
      <c r="K20" s="3"/>
      <c r="L20" s="3"/>
      <c r="M20" s="3"/>
    </row>
    <row r="21" spans="1:13" x14ac:dyDescent="0.2">
      <c r="B21" s="49" t="s">
        <v>14</v>
      </c>
      <c r="C21" s="49" t="s">
        <v>35</v>
      </c>
      <c r="D21" s="3"/>
      <c r="E21" s="3"/>
      <c r="F21" s="3"/>
      <c r="G21" s="3"/>
      <c r="H21" s="3"/>
      <c r="I21" s="3"/>
      <c r="J21" s="3"/>
      <c r="K21" s="3"/>
      <c r="L21" s="3"/>
      <c r="M21" s="3"/>
    </row>
    <row r="22" spans="1:13" x14ac:dyDescent="0.2">
      <c r="B22" s="47" t="str">
        <f>+B3</f>
        <v>G</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63</v>
      </c>
      <c r="B28" s="3" t="s">
        <v>37</v>
      </c>
      <c r="C28" s="3"/>
      <c r="D28" s="3"/>
      <c r="E28" s="3"/>
      <c r="F28" s="3"/>
      <c r="G28" s="3"/>
      <c r="H28" s="3"/>
      <c r="I28" s="3"/>
      <c r="J28" s="3"/>
      <c r="K28" s="3"/>
      <c r="L28" s="3"/>
      <c r="M28" s="3"/>
    </row>
    <row r="29" spans="1:13" x14ac:dyDescent="0.2">
      <c r="A29" s="79"/>
      <c r="B29" s="3" t="s">
        <v>6</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64</v>
      </c>
      <c r="B31" s="3" t="s">
        <v>65</v>
      </c>
      <c r="C31" s="3"/>
      <c r="D31" s="3"/>
      <c r="E31" s="3"/>
      <c r="F31" s="3"/>
      <c r="G31" s="3"/>
      <c r="H31" s="3"/>
      <c r="I31" s="3"/>
      <c r="J31" s="3"/>
      <c r="K31" s="3"/>
      <c r="L31" s="3"/>
      <c r="M31" s="3"/>
    </row>
    <row r="32" spans="1:13" x14ac:dyDescent="0.2">
      <c r="A32" s="79"/>
      <c r="B32" s="3" t="s">
        <v>77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66</v>
      </c>
      <c r="B34" s="3" t="s">
        <v>42</v>
      </c>
      <c r="C34" s="3"/>
      <c r="D34" s="3"/>
      <c r="E34" s="3"/>
      <c r="F34" s="3"/>
      <c r="G34" s="3"/>
      <c r="H34" s="3"/>
      <c r="I34" s="3"/>
      <c r="J34" s="3"/>
      <c r="K34" s="3"/>
      <c r="L34" s="3"/>
      <c r="M34" s="3"/>
    </row>
    <row r="35" spans="1:13" x14ac:dyDescent="0.2">
      <c r="A35" s="79"/>
      <c r="B35" s="3" t="s">
        <v>78</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52</v>
      </c>
      <c r="C37" s="101" t="s">
        <v>67</v>
      </c>
      <c r="D37" s="195" t="s">
        <v>53</v>
      </c>
      <c r="E37" s="196"/>
      <c r="F37" s="101" t="s">
        <v>68</v>
      </c>
      <c r="G37" s="101" t="s">
        <v>69</v>
      </c>
      <c r="H37" s="101" t="s">
        <v>70</v>
      </c>
      <c r="I37" s="3"/>
      <c r="J37" s="3"/>
      <c r="K37" s="3"/>
      <c r="L37" s="3"/>
      <c r="M37" s="3"/>
    </row>
    <row r="38" spans="1:13" x14ac:dyDescent="0.2">
      <c r="B38" s="102">
        <v>1</v>
      </c>
      <c r="C38" s="122"/>
      <c r="D38" s="103" t="s">
        <v>54</v>
      </c>
      <c r="E38" s="100"/>
      <c r="F38" s="123" t="s">
        <v>71</v>
      </c>
      <c r="G38" s="123">
        <v>0</v>
      </c>
      <c r="H38" s="123"/>
      <c r="I38" s="3"/>
      <c r="J38" s="3"/>
      <c r="K38" s="3"/>
      <c r="L38" s="3"/>
      <c r="M38" s="3"/>
    </row>
    <row r="39" spans="1:13" x14ac:dyDescent="0.2">
      <c r="B39" s="102">
        <v>2</v>
      </c>
      <c r="C39" s="122"/>
      <c r="D39" s="103" t="s">
        <v>135</v>
      </c>
      <c r="E39" s="100"/>
      <c r="F39" s="123" t="s">
        <v>71</v>
      </c>
      <c r="G39" s="123">
        <v>0</v>
      </c>
      <c r="H39" s="123"/>
      <c r="I39" s="3"/>
      <c r="J39" s="3"/>
      <c r="K39" s="3"/>
      <c r="L39" s="3"/>
      <c r="M39" s="3"/>
    </row>
    <row r="40" spans="1:13" x14ac:dyDescent="0.2">
      <c r="B40" s="102">
        <v>3</v>
      </c>
      <c r="C40" s="122"/>
      <c r="D40" s="103">
        <v>0</v>
      </c>
      <c r="E40" s="100"/>
      <c r="F40" s="123" t="s">
        <v>71</v>
      </c>
      <c r="G40" s="123">
        <v>0</v>
      </c>
      <c r="H40" s="123"/>
      <c r="I40" s="3"/>
      <c r="J40" s="3"/>
      <c r="K40" s="3"/>
      <c r="L40" s="3"/>
      <c r="M40" s="3"/>
    </row>
    <row r="41" spans="1:13" x14ac:dyDescent="0.2">
      <c r="B41" s="102">
        <v>4</v>
      </c>
      <c r="C41" s="122"/>
      <c r="D41" s="103">
        <v>0</v>
      </c>
      <c r="E41" s="100"/>
      <c r="F41" s="123" t="s">
        <v>71</v>
      </c>
      <c r="G41" s="123">
        <v>0</v>
      </c>
      <c r="H41" s="123"/>
      <c r="I41" s="3"/>
      <c r="J41" s="3"/>
      <c r="K41" s="3"/>
      <c r="L41" s="3"/>
      <c r="M41" s="3"/>
    </row>
    <row r="42" spans="1:13" x14ac:dyDescent="0.2">
      <c r="B42" s="102">
        <v>5</v>
      </c>
      <c r="C42" s="122"/>
      <c r="D42" s="103">
        <v>0</v>
      </c>
      <c r="E42" s="100"/>
      <c r="F42" s="123" t="s">
        <v>71</v>
      </c>
      <c r="G42" s="123">
        <v>0</v>
      </c>
      <c r="H42" s="123"/>
      <c r="I42" s="3"/>
      <c r="J42" s="3"/>
      <c r="K42" s="3"/>
      <c r="L42" s="3"/>
      <c r="M42" s="3"/>
    </row>
    <row r="43" spans="1:13" x14ac:dyDescent="0.2">
      <c r="B43" s="102">
        <v>6</v>
      </c>
      <c r="C43" s="122"/>
      <c r="D43" s="103">
        <v>0</v>
      </c>
      <c r="E43" s="100"/>
      <c r="F43" s="123" t="s">
        <v>71</v>
      </c>
      <c r="G43" s="123">
        <v>0</v>
      </c>
      <c r="H43" s="123"/>
      <c r="I43" s="3"/>
      <c r="J43" s="3"/>
      <c r="K43" s="3"/>
      <c r="L43" s="3"/>
      <c r="M43" s="3"/>
    </row>
    <row r="44" spans="1:13" x14ac:dyDescent="0.2">
      <c r="B44" s="102">
        <v>7</v>
      </c>
      <c r="C44" s="122"/>
      <c r="D44" s="103">
        <v>0</v>
      </c>
      <c r="E44" s="100"/>
      <c r="F44" s="123" t="s">
        <v>71</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117</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86" t="s">
        <v>20</v>
      </c>
      <c r="I55" s="3"/>
      <c r="J55" s="3"/>
      <c r="K55" s="3"/>
      <c r="L55" s="3"/>
      <c r="M55" s="3"/>
    </row>
    <row r="56" spans="1:13" x14ac:dyDescent="0.2">
      <c r="A56" s="3"/>
      <c r="B56" s="3"/>
      <c r="C56" s="3"/>
      <c r="D56" s="3"/>
      <c r="E56" s="3"/>
      <c r="F56" s="3"/>
      <c r="G56" s="3"/>
      <c r="H56" s="3"/>
      <c r="I56" s="3"/>
      <c r="J56" s="3"/>
      <c r="K56" s="3"/>
      <c r="L56" s="3"/>
      <c r="M56" s="3"/>
    </row>
    <row r="57" spans="1:13" x14ac:dyDescent="0.2">
      <c r="A57" s="3" t="s">
        <v>4</v>
      </c>
      <c r="B57" s="3"/>
      <c r="C57" s="3"/>
      <c r="D57" s="3"/>
      <c r="E57" s="3"/>
      <c r="F57" s="3"/>
      <c r="G57" s="3"/>
      <c r="H57" s="3"/>
      <c r="I57" s="3"/>
      <c r="J57" s="3"/>
      <c r="K57" s="3"/>
      <c r="L57" s="3"/>
      <c r="M57" s="3"/>
    </row>
    <row r="58" spans="1:13" x14ac:dyDescent="0.2">
      <c r="A58" s="3" t="s">
        <v>5</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8"/>
      <c r="B60" s="88"/>
      <c r="C60" s="88"/>
      <c r="D60" s="88"/>
      <c r="E60" s="88"/>
      <c r="F60" s="88"/>
      <c r="G60" s="88"/>
      <c r="H60"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T54"/>
  <sheetViews>
    <sheetView workbookViewId="0">
      <selection activeCell="L5" sqref="L5"/>
    </sheetView>
  </sheetViews>
  <sheetFormatPr defaultRowHeight="12.75" x14ac:dyDescent="0.2"/>
  <cols>
    <col min="1" max="1" width="4.85546875" style="10" customWidth="1"/>
    <col min="2" max="2" width="1" style="10" customWidth="1"/>
    <col min="3" max="3" width="22.28515625" style="2" customWidth="1"/>
    <col min="4" max="4" width="1" style="2" customWidth="1"/>
    <col min="5" max="5" width="19.7109375" style="2" customWidth="1"/>
    <col min="6" max="6" width="0.42578125" style="2" customWidth="1"/>
    <col min="7" max="7" width="0.42578125" customWidth="1"/>
    <col min="8" max="8" width="4.85546875" style="10" customWidth="1"/>
    <col min="9" max="9" width="1" style="10" customWidth="1"/>
    <col min="10" max="10" width="22.28515625" style="2" customWidth="1"/>
    <col min="11" max="11" width="1" style="2" customWidth="1"/>
    <col min="12" max="12" width="19.7109375" style="2" customWidth="1"/>
  </cols>
  <sheetData>
    <row r="3" spans="1:20" ht="15.75" x14ac:dyDescent="0.2">
      <c r="A3" s="83"/>
      <c r="B3" s="83"/>
      <c r="C3" s="83"/>
      <c r="D3" s="83"/>
      <c r="E3" s="83"/>
      <c r="F3" s="83"/>
      <c r="G3" s="199" t="str">
        <f>"File '"&amp;Instructions!B2&amp;"' - "&amp;Instructions!B1</f>
        <v>File 'C' - Conestoga Tile</v>
      </c>
      <c r="H3" s="199"/>
      <c r="I3" s="199"/>
      <c r="J3" s="199"/>
      <c r="K3" s="199"/>
      <c r="L3" s="199"/>
      <c r="R3" s="11"/>
      <c r="S3" s="6"/>
      <c r="T3" s="36"/>
    </row>
    <row r="4" spans="1:20" ht="15.75" x14ac:dyDescent="0.2">
      <c r="A4" s="83"/>
      <c r="B4" s="83"/>
      <c r="C4" s="83"/>
      <c r="D4" s="83"/>
      <c r="E4" s="83"/>
      <c r="F4" s="83"/>
      <c r="G4" s="83"/>
      <c r="R4" s="11"/>
      <c r="S4" s="6"/>
      <c r="T4" s="36"/>
    </row>
    <row r="5" spans="1:20" ht="15.75" x14ac:dyDescent="0.2">
      <c r="A5" s="83"/>
      <c r="B5" s="83"/>
      <c r="C5" s="83"/>
      <c r="D5" s="83"/>
      <c r="E5" s="83"/>
      <c r="F5" s="83"/>
      <c r="G5" s="83"/>
      <c r="H5" s="83"/>
      <c r="I5" s="83"/>
      <c r="J5" s="83"/>
      <c r="K5" s="83"/>
      <c r="L5" s="83" t="s">
        <v>118</v>
      </c>
      <c r="M5" s="3"/>
      <c r="N5" s="3"/>
      <c r="O5" s="3"/>
      <c r="P5" s="3"/>
      <c r="Q5" s="4"/>
      <c r="R5" s="11"/>
      <c r="S5" s="6"/>
      <c r="T5" s="36"/>
    </row>
    <row r="6" spans="1:20" ht="15.75" x14ac:dyDescent="0.2">
      <c r="A6" s="197" t="str">
        <f>"Price List Index - "&amp;Instructions!B4</f>
        <v>Price List Index - 1/1/26</v>
      </c>
      <c r="B6" s="197"/>
      <c r="C6" s="197"/>
      <c r="D6" s="197"/>
      <c r="E6" s="197"/>
      <c r="F6" s="197"/>
      <c r="G6" s="197"/>
      <c r="H6" s="197"/>
      <c r="I6" s="197"/>
      <c r="J6" s="197"/>
      <c r="K6" s="197"/>
      <c r="L6" s="197"/>
      <c r="M6" s="3"/>
      <c r="N6" s="3"/>
      <c r="O6" s="3"/>
      <c r="P6" s="3"/>
      <c r="Q6" s="4"/>
      <c r="R6" s="11"/>
      <c r="S6" s="6"/>
      <c r="T6" s="36"/>
    </row>
    <row r="7" spans="1:20" ht="6" customHeight="1" x14ac:dyDescent="0.2">
      <c r="A7" s="83"/>
      <c r="B7" s="83"/>
      <c r="C7" s="83"/>
      <c r="D7" s="83"/>
      <c r="E7" s="83"/>
      <c r="F7" s="83"/>
      <c r="G7" s="83"/>
      <c r="H7" s="83"/>
      <c r="I7" s="83"/>
      <c r="J7" s="83"/>
      <c r="K7" s="83"/>
      <c r="L7" s="83"/>
      <c r="M7" s="3"/>
      <c r="N7" s="3"/>
      <c r="O7" s="3"/>
      <c r="P7" s="3"/>
      <c r="Q7" s="4"/>
      <c r="R7" s="11"/>
      <c r="S7" s="6"/>
      <c r="T7" s="36"/>
    </row>
    <row r="8" spans="1:20" ht="3" customHeight="1" x14ac:dyDescent="0.2">
      <c r="A8" s="84"/>
      <c r="B8" s="84"/>
      <c r="C8" s="84"/>
      <c r="D8" s="84"/>
      <c r="E8" s="84"/>
      <c r="F8" s="84"/>
      <c r="G8" s="84"/>
      <c r="H8" s="84"/>
      <c r="I8" s="84"/>
      <c r="J8" s="84"/>
      <c r="K8" s="84"/>
      <c r="L8" s="84"/>
    </row>
    <row r="9" spans="1:20" ht="3" customHeight="1" x14ac:dyDescent="0.2">
      <c r="A9" s="85"/>
      <c r="B9" s="85"/>
      <c r="C9" s="85"/>
      <c r="D9" s="85"/>
      <c r="E9" s="85"/>
      <c r="F9" s="85"/>
      <c r="G9" s="85"/>
      <c r="H9" s="85"/>
      <c r="I9" s="85"/>
      <c r="J9" s="85"/>
      <c r="K9" s="85"/>
      <c r="L9" s="85"/>
    </row>
    <row r="11" spans="1:20" x14ac:dyDescent="0.2">
      <c r="A11" s="80" t="s">
        <v>7</v>
      </c>
      <c r="B11" s="80"/>
      <c r="C11" s="80" t="s">
        <v>48</v>
      </c>
      <c r="D11" s="80"/>
      <c r="E11" s="80" t="s">
        <v>49</v>
      </c>
      <c r="F11" s="80"/>
      <c r="G11" s="191"/>
      <c r="H11" s="80" t="s">
        <v>7</v>
      </c>
      <c r="I11" s="80"/>
      <c r="J11" s="80" t="s">
        <v>48</v>
      </c>
      <c r="K11" s="80"/>
      <c r="L11" s="80" t="s">
        <v>49</v>
      </c>
    </row>
    <row r="12" spans="1:20" s="81" customFormat="1" ht="15" customHeight="1" x14ac:dyDescent="0.2">
      <c r="A12" s="6"/>
      <c r="B12" s="79"/>
      <c r="C12" s="187"/>
      <c r="D12" s="3"/>
      <c r="E12" s="3"/>
      <c r="F12" s="3"/>
      <c r="G12" s="188"/>
      <c r="H12" s="176"/>
      <c r="I12" s="179"/>
      <c r="J12" s="3"/>
      <c r="K12" s="3"/>
      <c r="L12" s="3"/>
    </row>
    <row r="13" spans="1:20" s="81" customFormat="1" ht="15" customHeight="1" x14ac:dyDescent="0.2">
      <c r="A13" s="6"/>
      <c r="B13" s="79"/>
      <c r="C13" s="3"/>
      <c r="D13" s="3"/>
      <c r="E13" s="3"/>
      <c r="F13" s="3"/>
      <c r="G13" s="188"/>
      <c r="H13" s="181"/>
      <c r="I13" s="179"/>
      <c r="J13" s="175"/>
      <c r="K13" s="175"/>
      <c r="L13" s="175"/>
    </row>
    <row r="14" spans="1:20" s="81" customFormat="1" ht="15" customHeight="1" x14ac:dyDescent="0.2">
      <c r="A14" s="6"/>
      <c r="B14" s="79"/>
      <c r="C14" s="3"/>
      <c r="D14" s="3"/>
      <c r="E14" s="3"/>
      <c r="F14" s="3"/>
      <c r="G14" s="188"/>
      <c r="H14" s="176"/>
      <c r="I14" s="175"/>
      <c r="J14" s="175"/>
      <c r="K14" s="175"/>
      <c r="L14" s="3"/>
    </row>
    <row r="15" spans="1:20" s="81" customFormat="1" ht="15" customHeight="1" x14ac:dyDescent="0.2">
      <c r="A15" s="6"/>
      <c r="B15" s="79"/>
      <c r="C15" s="3"/>
      <c r="D15" s="3"/>
      <c r="E15" s="3"/>
      <c r="F15" s="3"/>
      <c r="G15" s="188"/>
      <c r="H15" s="176"/>
      <c r="I15" s="175"/>
      <c r="J15" s="175"/>
      <c r="K15" s="175"/>
      <c r="L15" s="175"/>
    </row>
    <row r="16" spans="1:20" s="81" customFormat="1" ht="15" customHeight="1" x14ac:dyDescent="0.2">
      <c r="A16" s="168"/>
      <c r="B16" s="79"/>
      <c r="C16" s="3"/>
      <c r="D16" s="3"/>
      <c r="E16" s="3"/>
      <c r="F16" s="3"/>
      <c r="G16" s="188"/>
      <c r="H16" s="176"/>
      <c r="I16" s="175"/>
      <c r="J16" s="175"/>
      <c r="K16" s="175"/>
      <c r="L16" s="175"/>
    </row>
    <row r="17" spans="1:17" s="81" customFormat="1" ht="15" customHeight="1" x14ac:dyDescent="0.2">
      <c r="A17" s="6"/>
      <c r="B17" s="79"/>
      <c r="C17" s="3"/>
      <c r="D17" s="3"/>
      <c r="E17" s="3"/>
      <c r="F17" s="3"/>
      <c r="G17" s="188"/>
      <c r="H17" s="181"/>
      <c r="I17" s="175"/>
      <c r="J17" s="175"/>
      <c r="K17" s="175"/>
      <c r="L17" s="175"/>
    </row>
    <row r="18" spans="1:17" s="81" customFormat="1" ht="15" customHeight="1" x14ac:dyDescent="0.2">
      <c r="A18" s="6"/>
      <c r="B18" s="79"/>
      <c r="C18" s="3"/>
      <c r="D18" s="3"/>
      <c r="E18" s="3"/>
      <c r="F18" s="3"/>
      <c r="G18" s="188"/>
      <c r="H18" s="181"/>
      <c r="I18" s="179"/>
      <c r="J18" s="175"/>
      <c r="K18" s="175"/>
      <c r="L18" s="175"/>
      <c r="Q18" s="174" t="s">
        <v>131</v>
      </c>
    </row>
    <row r="19" spans="1:17" s="81" customFormat="1" ht="15" customHeight="1" x14ac:dyDescent="0.2">
      <c r="A19" s="181"/>
      <c r="B19" s="179"/>
      <c r="C19" s="175"/>
      <c r="D19" s="175"/>
      <c r="E19" s="175"/>
      <c r="F19" s="175"/>
      <c r="G19" s="188"/>
      <c r="H19" s="176"/>
      <c r="I19" s="179"/>
      <c r="J19" s="175"/>
      <c r="K19" s="175"/>
      <c r="L19" s="175"/>
    </row>
    <row r="20" spans="1:17" s="81" customFormat="1" ht="15" customHeight="1" x14ac:dyDescent="0.2">
      <c r="A20" s="181"/>
      <c r="B20" s="179"/>
      <c r="C20" s="175"/>
      <c r="D20" s="175"/>
      <c r="E20" s="175"/>
      <c r="F20" s="175"/>
      <c r="G20" s="188"/>
      <c r="H20" s="181"/>
      <c r="I20" s="179"/>
      <c r="J20" s="175"/>
      <c r="K20" s="175"/>
      <c r="L20" s="175"/>
    </row>
    <row r="21" spans="1:17" s="81" customFormat="1" ht="15" customHeight="1" x14ac:dyDescent="0.2">
      <c r="A21" s="176"/>
      <c r="B21" s="179"/>
      <c r="C21" s="175"/>
      <c r="D21" s="175"/>
      <c r="E21" s="175"/>
      <c r="F21" s="175"/>
      <c r="G21" s="188"/>
      <c r="H21" s="176"/>
      <c r="I21" s="179"/>
      <c r="J21" s="175"/>
      <c r="K21" s="175"/>
      <c r="L21" s="175"/>
    </row>
    <row r="22" spans="1:17" s="81" customFormat="1" ht="15" customHeight="1" x14ac:dyDescent="0.2">
      <c r="A22" s="181"/>
      <c r="B22" s="179"/>
      <c r="C22" s="175"/>
      <c r="D22" s="175"/>
      <c r="E22" s="175"/>
      <c r="F22" s="175"/>
      <c r="G22" s="188"/>
      <c r="H22" s="176"/>
      <c r="I22" s="179"/>
      <c r="J22" s="175"/>
      <c r="K22" s="175"/>
      <c r="L22" s="175"/>
    </row>
    <row r="23" spans="1:17" s="81" customFormat="1" ht="15" customHeight="1" x14ac:dyDescent="0.2">
      <c r="A23" s="181"/>
      <c r="B23" s="179"/>
      <c r="C23" s="175"/>
      <c r="D23" s="175"/>
      <c r="E23" s="3"/>
      <c r="F23" s="175"/>
      <c r="G23" s="188"/>
      <c r="H23" s="176"/>
      <c r="I23" s="179"/>
      <c r="J23" s="175"/>
      <c r="K23" s="175"/>
      <c r="L23" s="175"/>
    </row>
    <row r="24" spans="1:17" s="81" customFormat="1" ht="15" customHeight="1" x14ac:dyDescent="0.2">
      <c r="A24" s="181"/>
      <c r="B24" s="179"/>
      <c r="C24" s="175"/>
      <c r="D24" s="175"/>
      <c r="E24" s="175"/>
      <c r="F24" s="175"/>
      <c r="G24" s="188"/>
      <c r="H24" s="176"/>
      <c r="I24" s="179"/>
      <c r="J24" s="175"/>
      <c r="K24" s="175"/>
      <c r="L24" s="175"/>
    </row>
    <row r="25" spans="1:17" s="81" customFormat="1" ht="15" customHeight="1" x14ac:dyDescent="0.2">
      <c r="A25" s="181"/>
      <c r="B25" s="179"/>
      <c r="C25" s="175"/>
      <c r="D25" s="175"/>
      <c r="E25" s="175"/>
      <c r="F25" s="175"/>
      <c r="G25" s="188"/>
      <c r="H25" s="168"/>
      <c r="I25" s="79"/>
      <c r="J25" s="3"/>
      <c r="K25" s="3"/>
      <c r="L25" s="3"/>
    </row>
    <row r="26" spans="1:17" s="81" customFormat="1" ht="15" customHeight="1" x14ac:dyDescent="0.2">
      <c r="A26" s="181"/>
      <c r="B26" s="179"/>
      <c r="C26" s="175"/>
      <c r="D26" s="175"/>
      <c r="E26" s="3"/>
      <c r="F26" s="175"/>
      <c r="G26" s="188"/>
      <c r="H26" s="181"/>
      <c r="I26" s="179"/>
      <c r="J26" s="175"/>
      <c r="K26" s="175"/>
      <c r="L26" s="175"/>
    </row>
    <row r="27" spans="1:17" s="81" customFormat="1" ht="15" customHeight="1" x14ac:dyDescent="0.2">
      <c r="A27" s="181"/>
      <c r="B27" s="179"/>
      <c r="C27" s="175"/>
      <c r="D27" s="175"/>
      <c r="E27" s="3"/>
      <c r="F27" s="175"/>
      <c r="G27" s="189"/>
      <c r="H27" s="168"/>
      <c r="I27" s="79"/>
      <c r="J27" s="3"/>
      <c r="K27" s="3"/>
      <c r="L27" s="3"/>
    </row>
    <row r="28" spans="1:17" s="81" customFormat="1" ht="15" customHeight="1" x14ac:dyDescent="0.2">
      <c r="A28" s="181"/>
      <c r="B28" s="179"/>
      <c r="C28" s="175"/>
      <c r="D28" s="175"/>
      <c r="E28" s="175"/>
      <c r="F28" s="175"/>
      <c r="G28" s="189"/>
      <c r="H28" s="181"/>
      <c r="I28" s="179"/>
      <c r="J28" s="175"/>
      <c r="K28" s="175"/>
      <c r="L28" s="175"/>
    </row>
    <row r="29" spans="1:17" s="81" customFormat="1" ht="15" customHeight="1" x14ac:dyDescent="0.2">
      <c r="A29" s="181"/>
      <c r="B29" s="179"/>
      <c r="C29" s="175"/>
      <c r="D29" s="175"/>
      <c r="E29" s="175"/>
      <c r="F29" s="175"/>
      <c r="G29" s="190"/>
      <c r="H29" s="181"/>
      <c r="I29" s="179"/>
      <c r="J29" s="175"/>
      <c r="K29" s="175"/>
      <c r="L29" s="3"/>
    </row>
    <row r="30" spans="1:17" s="81" customFormat="1" ht="15" customHeight="1" x14ac:dyDescent="0.2">
      <c r="A30" s="181"/>
      <c r="B30" s="179"/>
      <c r="C30" s="175"/>
      <c r="D30" s="175"/>
      <c r="E30" s="3"/>
      <c r="F30" s="175"/>
      <c r="G30" s="190"/>
      <c r="H30" s="181"/>
      <c r="I30" s="179"/>
      <c r="J30" s="175"/>
      <c r="K30" s="175"/>
      <c r="L30" s="175"/>
    </row>
    <row r="31" spans="1:17" s="81" customFormat="1" ht="15" customHeight="1" x14ac:dyDescent="0.2">
      <c r="A31" s="181"/>
      <c r="B31" s="179"/>
      <c r="C31" s="175"/>
      <c r="D31" s="175"/>
      <c r="E31" s="175"/>
      <c r="F31" s="175"/>
      <c r="G31" s="190"/>
      <c r="H31" s="176"/>
      <c r="I31" s="175"/>
      <c r="J31" s="175"/>
      <c r="K31" s="175"/>
      <c r="L31" s="175"/>
    </row>
    <row r="32" spans="1:17" s="81" customFormat="1" ht="15" customHeight="1" x14ac:dyDescent="0.2">
      <c r="A32" s="181"/>
      <c r="B32" s="179"/>
      <c r="C32" s="175"/>
      <c r="D32" s="175"/>
      <c r="E32" s="175"/>
      <c r="F32" s="175"/>
      <c r="G32" s="190"/>
      <c r="H32" s="176"/>
      <c r="I32" s="175"/>
      <c r="J32" s="175"/>
      <c r="K32" s="175"/>
      <c r="L32" s="175"/>
    </row>
    <row r="33" spans="1:12" s="81" customFormat="1" ht="15" customHeight="1" x14ac:dyDescent="0.2">
      <c r="A33" s="6"/>
      <c r="B33" s="157"/>
      <c r="C33" s="3"/>
      <c r="D33" s="3"/>
      <c r="E33" s="3"/>
      <c r="F33" s="3"/>
      <c r="G33" s="190"/>
      <c r="H33" s="92"/>
      <c r="I33" s="79"/>
      <c r="J33" s="3"/>
      <c r="K33" s="3"/>
      <c r="L33" s="3"/>
    </row>
    <row r="34" spans="1:12" s="81" customFormat="1" ht="15" customHeight="1" x14ac:dyDescent="0.2">
      <c r="A34" s="6"/>
      <c r="B34" s="157"/>
      <c r="C34" s="3"/>
      <c r="D34" s="3"/>
      <c r="E34" s="3"/>
      <c r="F34" s="3"/>
      <c r="G34" s="190"/>
      <c r="H34" s="92"/>
      <c r="I34" s="79"/>
      <c r="J34" s="3"/>
      <c r="K34" s="3"/>
      <c r="L34" s="3"/>
    </row>
    <row r="35" spans="1:12" s="81" customFormat="1" ht="15" customHeight="1" x14ac:dyDescent="0.2">
      <c r="A35" s="168"/>
      <c r="B35" s="79"/>
      <c r="C35" s="3"/>
      <c r="D35" s="3"/>
      <c r="E35" s="3"/>
      <c r="F35" s="3"/>
      <c r="G35" s="190"/>
      <c r="H35" s="92"/>
      <c r="I35" s="79"/>
      <c r="J35" s="3"/>
      <c r="K35" s="3"/>
      <c r="L35" s="3"/>
    </row>
    <row r="36" spans="1:12" s="81" customFormat="1" ht="15" customHeight="1" x14ac:dyDescent="0.2">
      <c r="A36" s="6"/>
      <c r="B36" s="79"/>
      <c r="C36" s="3"/>
      <c r="D36" s="3"/>
      <c r="E36" s="3"/>
      <c r="F36" s="3"/>
      <c r="G36" s="190"/>
      <c r="H36" s="92"/>
      <c r="I36" s="79"/>
      <c r="J36" s="3" t="s">
        <v>118</v>
      </c>
      <c r="K36" s="3"/>
      <c r="L36" s="3"/>
    </row>
    <row r="37" spans="1:12" s="81" customFormat="1" ht="15" customHeight="1" x14ac:dyDescent="0.2">
      <c r="A37" s="6"/>
      <c r="B37" s="79"/>
      <c r="C37" s="3"/>
      <c r="D37" s="3"/>
      <c r="E37" s="3"/>
      <c r="F37" s="3"/>
      <c r="G37" s="190"/>
      <c r="H37" s="92"/>
      <c r="I37" s="82"/>
      <c r="J37" s="3"/>
      <c r="K37" s="3"/>
      <c r="L37" s="3"/>
    </row>
    <row r="38" spans="1:12" s="81" customFormat="1" ht="15" customHeight="1" x14ac:dyDescent="0.2">
      <c r="A38" s="6"/>
      <c r="B38" s="79"/>
      <c r="C38" s="3"/>
      <c r="D38" s="3"/>
      <c r="E38" s="3"/>
      <c r="F38" s="3"/>
      <c r="G38" s="190"/>
      <c r="H38" s="92"/>
      <c r="I38" s="79"/>
      <c r="J38" s="3"/>
      <c r="K38" s="3"/>
      <c r="L38" s="3"/>
    </row>
    <row r="39" spans="1:12" s="81" customFormat="1" ht="15" customHeight="1" x14ac:dyDescent="0.2">
      <c r="A39" s="6"/>
      <c r="B39" s="79"/>
      <c r="C39" s="3"/>
      <c r="D39" s="3"/>
      <c r="E39" s="3"/>
      <c r="F39" s="3"/>
      <c r="G39" s="190"/>
      <c r="H39" s="92"/>
      <c r="I39" s="79"/>
      <c r="J39" s="3"/>
      <c r="K39" s="3"/>
      <c r="L39" s="3"/>
    </row>
    <row r="40" spans="1:12" s="81" customFormat="1" ht="15" customHeight="1" x14ac:dyDescent="0.2">
      <c r="A40" s="6"/>
      <c r="B40" s="79"/>
      <c r="C40" s="3"/>
      <c r="D40" s="3"/>
      <c r="E40" s="3"/>
      <c r="F40" s="3"/>
      <c r="G40" s="190"/>
      <c r="H40" s="92"/>
      <c r="I40" s="79"/>
      <c r="J40" s="3"/>
      <c r="K40" s="3"/>
      <c r="L40" s="3"/>
    </row>
    <row r="41" spans="1:12" s="81" customFormat="1" ht="15" customHeight="1" x14ac:dyDescent="0.2">
      <c r="A41" s="168"/>
      <c r="B41" s="79"/>
      <c r="C41" s="3"/>
      <c r="D41" s="3"/>
      <c r="E41" s="3"/>
      <c r="F41" s="3"/>
      <c r="G41" s="190"/>
      <c r="H41" s="92"/>
      <c r="I41" s="79"/>
      <c r="J41" s="3"/>
      <c r="K41" s="3"/>
      <c r="L41" s="3"/>
    </row>
    <row r="42" spans="1:12" s="81" customFormat="1" ht="15" customHeight="1" x14ac:dyDescent="0.2">
      <c r="A42" s="168"/>
      <c r="B42" s="79"/>
      <c r="C42" s="3"/>
      <c r="D42" s="3"/>
      <c r="E42" s="3"/>
      <c r="F42" s="3"/>
      <c r="G42" s="190"/>
      <c r="H42" s="92"/>
      <c r="I42" s="79"/>
      <c r="J42" s="3"/>
      <c r="K42" s="3"/>
      <c r="L42" s="3"/>
    </row>
    <row r="43" spans="1:12" s="81" customFormat="1" ht="15" customHeight="1" x14ac:dyDescent="0.2">
      <c r="A43" s="6"/>
      <c r="B43" s="3"/>
      <c r="C43" s="3"/>
      <c r="D43" s="3"/>
      <c r="E43" s="3"/>
      <c r="F43" s="3"/>
      <c r="G43" s="190"/>
      <c r="H43" s="92"/>
      <c r="I43" s="82"/>
      <c r="J43" s="3"/>
      <c r="K43" s="3"/>
      <c r="L43" s="3"/>
    </row>
    <row r="44" spans="1:12" s="81" customFormat="1" ht="15" customHeight="1" x14ac:dyDescent="0.2">
      <c r="A44" s="92"/>
      <c r="B44" s="79"/>
      <c r="C44" s="3"/>
      <c r="D44" s="3"/>
      <c r="E44" s="3"/>
      <c r="F44" s="3"/>
      <c r="G44" s="190"/>
      <c r="H44" s="92"/>
      <c r="I44" s="79"/>
      <c r="J44" s="3"/>
      <c r="K44" s="3"/>
      <c r="L44" s="3"/>
    </row>
    <row r="45" spans="1:12" s="81" customFormat="1" ht="15" customHeight="1" x14ac:dyDescent="0.2">
      <c r="G45" s="190"/>
      <c r="H45" s="92"/>
      <c r="I45" s="79"/>
      <c r="J45" s="3"/>
      <c r="K45" s="3"/>
      <c r="L45" s="3"/>
    </row>
    <row r="46" spans="1:12" s="81" customFormat="1" ht="15" customHeight="1" x14ac:dyDescent="0.2">
      <c r="A46" s="79"/>
      <c r="B46" s="79"/>
      <c r="C46" s="3"/>
      <c r="D46" s="3"/>
      <c r="E46" s="3"/>
      <c r="F46" s="3"/>
      <c r="G46" s="190"/>
    </row>
    <row r="47" spans="1:12" s="81" customFormat="1" ht="15" customHeight="1" x14ac:dyDescent="0.2">
      <c r="A47" s="79"/>
      <c r="B47" s="79"/>
      <c r="C47" s="3"/>
      <c r="D47" s="3"/>
      <c r="E47" s="3"/>
      <c r="F47" s="3"/>
      <c r="G47" s="190"/>
    </row>
    <row r="48" spans="1:12" s="81" customFormat="1" ht="15" customHeight="1" x14ac:dyDescent="0.2">
      <c r="A48" s="79"/>
      <c r="B48" s="79"/>
      <c r="C48" s="3"/>
      <c r="D48" s="3"/>
      <c r="E48" s="3"/>
      <c r="F48" s="3"/>
      <c r="G48" s="190"/>
    </row>
    <row r="49" spans="1:12" s="81" customFormat="1" ht="15" customHeight="1" x14ac:dyDescent="0.2">
      <c r="A49" s="79"/>
      <c r="B49" s="79"/>
      <c r="C49" s="3"/>
      <c r="D49" s="3"/>
      <c r="E49" s="3"/>
      <c r="F49" s="3"/>
      <c r="G49" s="190"/>
    </row>
    <row r="50" spans="1:12" s="81" customFormat="1" ht="3.95" customHeight="1" x14ac:dyDescent="0.2">
      <c r="A50" s="79"/>
      <c r="B50" s="79"/>
      <c r="C50" s="3"/>
      <c r="D50" s="3"/>
      <c r="E50" s="3"/>
      <c r="F50" s="3"/>
    </row>
    <row r="51" spans="1:12" s="81" customFormat="1" ht="12.75" customHeight="1" x14ac:dyDescent="0.2">
      <c r="A51" s="198" t="s">
        <v>127</v>
      </c>
      <c r="B51" s="198"/>
      <c r="C51" s="198"/>
      <c r="D51" s="198"/>
      <c r="E51" s="198"/>
      <c r="F51" s="198"/>
      <c r="G51" s="198"/>
      <c r="H51" s="198"/>
      <c r="I51" s="198"/>
      <c r="J51" s="198"/>
      <c r="K51" s="198"/>
      <c r="L51" s="198"/>
    </row>
    <row r="52" spans="1:12" s="81" customFormat="1" ht="3.95" customHeight="1" x14ac:dyDescent="0.2">
      <c r="A52" s="6"/>
      <c r="B52" s="6"/>
      <c r="C52" s="6"/>
      <c r="D52" s="6"/>
      <c r="E52" s="6"/>
      <c r="F52" s="6"/>
      <c r="G52" s="169"/>
      <c r="H52" s="169"/>
      <c r="I52" s="169"/>
      <c r="J52" s="169"/>
      <c r="K52" s="169"/>
      <c r="L52" s="169"/>
    </row>
    <row r="53" spans="1:12" s="81" customFormat="1" ht="36.75" customHeight="1" x14ac:dyDescent="0.2">
      <c r="A53" s="198" t="s">
        <v>28</v>
      </c>
      <c r="B53" s="198"/>
      <c r="C53" s="198"/>
      <c r="D53" s="198"/>
      <c r="E53" s="198"/>
      <c r="F53" s="198"/>
      <c r="G53" s="198"/>
      <c r="H53" s="198"/>
      <c r="I53" s="198"/>
      <c r="J53" s="198"/>
      <c r="K53" s="198"/>
      <c r="L53" s="198"/>
    </row>
    <row r="54" spans="1:12" x14ac:dyDescent="0.2">
      <c r="A54" s="31"/>
      <c r="B54" s="31"/>
      <c r="C54" s="31"/>
      <c r="D54" s="31"/>
      <c r="E54" s="31"/>
      <c r="F54" s="31"/>
      <c r="G54" s="31"/>
      <c r="H54" s="31"/>
      <c r="I54" s="31"/>
      <c r="J54" s="31"/>
      <c r="K54" s="31"/>
      <c r="L54" s="31"/>
    </row>
  </sheetData>
  <mergeCells count="4">
    <mergeCell ref="A6:L6"/>
    <mergeCell ref="A51:L51"/>
    <mergeCell ref="A53:L53"/>
    <mergeCell ref="G3:L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45"/>
  <sheetViews>
    <sheetView tabSelected="1" zoomScale="125" zoomScaleNormal="125" workbookViewId="0">
      <pane xSplit="14" ySplit="19" topLeftCell="O20" activePane="bottomRight" state="frozen"/>
      <selection pane="topRight" activeCell="O1" sqref="O1"/>
      <selection pane="bottomLeft" activeCell="A20" sqref="A20"/>
      <selection pane="bottomRight" activeCell="O20" sqref="O20"/>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3" width="4.85546875" style="2" customWidth="1"/>
    <col min="14" max="14" width="6.42578125" style="2" customWidth="1"/>
    <col min="15" max="15" width="9.42578125" style="2" customWidth="1"/>
    <col min="16" max="16" width="4.85546875" style="8" customWidth="1"/>
    <col min="17" max="17" width="4.5703125" style="1" customWidth="1"/>
    <col min="18" max="18" width="3.7109375" style="2" customWidth="1"/>
    <col min="19" max="19" width="7.570312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10.5" hidden="1" customHeight="1" x14ac:dyDescent="0.2">
      <c r="B1" s="113" t="s">
        <v>54</v>
      </c>
      <c r="D1" s="40"/>
      <c r="E1" s="74" t="s">
        <v>23</v>
      </c>
      <c r="F1" s="74"/>
      <c r="G1" s="30" t="s">
        <v>47</v>
      </c>
      <c r="H1" s="30"/>
      <c r="I1" s="30"/>
      <c r="J1" s="30"/>
      <c r="K1" s="30"/>
      <c r="L1" s="30"/>
      <c r="M1" s="30"/>
      <c r="N1" s="30"/>
      <c r="P1" s="74" t="s">
        <v>24</v>
      </c>
      <c r="Q1" s="89"/>
      <c r="R1" s="29"/>
      <c r="S1" s="39">
        <f>IF(Suggested="Yes",AA1,AG1)</f>
        <v>0.05</v>
      </c>
      <c r="T1" s="37" t="s">
        <v>46</v>
      </c>
      <c r="U1" s="5" t="str">
        <f>+Instructions!$B$3</f>
        <v>G</v>
      </c>
      <c r="V1" s="52"/>
      <c r="W1" s="56">
        <f>+Instructions!$C$22</f>
        <v>0</v>
      </c>
      <c r="X1" s="17">
        <f t="shared" ref="X1:X7" si="0">ROUND($AA1*(1-W1)+0.004999,2)</f>
        <v>0.05</v>
      </c>
      <c r="Y1" s="52"/>
      <c r="Z1" s="6" t="s">
        <v>159</v>
      </c>
      <c r="AA1" s="39">
        <v>0.05</v>
      </c>
      <c r="AB1" s="60">
        <f t="shared" ref="AB1:AC7" si="1">+W1</f>
        <v>0</v>
      </c>
      <c r="AC1" s="17">
        <f t="shared" si="1"/>
        <v>0.05</v>
      </c>
      <c r="AD1" s="12">
        <f t="shared" ref="AD1:AD7" si="2">(AG1-AC1)/AG1</f>
        <v>0</v>
      </c>
      <c r="AE1" s="121"/>
      <c r="AF1" s="128">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9" t="s">
        <v>58</v>
      </c>
    </row>
    <row r="2" spans="2:41" s="3" customFormat="1" ht="9.9499999999999993" hidden="1" customHeight="1" x14ac:dyDescent="0.2">
      <c r="B2" s="114" t="s">
        <v>135</v>
      </c>
      <c r="D2" s="40"/>
      <c r="E2" s="74" t="s">
        <v>23</v>
      </c>
      <c r="F2" s="74"/>
      <c r="G2" s="30" t="s">
        <v>25</v>
      </c>
      <c r="H2" s="30"/>
      <c r="I2" s="30" t="s">
        <v>26</v>
      </c>
      <c r="J2" s="30"/>
      <c r="K2" s="30"/>
      <c r="L2" s="30" t="s">
        <v>118</v>
      </c>
      <c r="M2" s="30"/>
      <c r="N2" s="30"/>
      <c r="P2" s="74"/>
      <c r="Q2" s="89"/>
      <c r="R2" s="29"/>
      <c r="S2" s="39">
        <f t="shared" ref="S2:S7" si="8">IF(Suggested="Yes",AA2,AG2)</f>
        <v>0.05</v>
      </c>
      <c r="T2" s="37" t="s">
        <v>45</v>
      </c>
      <c r="U2" s="5" t="str">
        <f>+Instructions!$B$3</f>
        <v>G</v>
      </c>
      <c r="V2" s="52"/>
      <c r="W2" s="56">
        <f>+Instructions!$C$22</f>
        <v>0</v>
      </c>
      <c r="X2" s="39">
        <f t="shared" si="0"/>
        <v>0.05</v>
      </c>
      <c r="Y2" s="52"/>
      <c r="Z2" s="6" t="s">
        <v>159</v>
      </c>
      <c r="AA2" s="39">
        <v>0.05</v>
      </c>
      <c r="AB2" s="60">
        <f t="shared" si="1"/>
        <v>0</v>
      </c>
      <c r="AC2" s="39">
        <f t="shared" si="1"/>
        <v>0.05</v>
      </c>
      <c r="AD2" s="60">
        <f t="shared" si="2"/>
        <v>0</v>
      </c>
      <c r="AE2" s="121"/>
      <c r="AF2" s="130">
        <v>2</v>
      </c>
      <c r="AG2" s="44">
        <f t="shared" si="3"/>
        <v>0.05</v>
      </c>
      <c r="AH2" s="52"/>
      <c r="AJ2" s="17">
        <f t="shared" si="4"/>
        <v>0.05</v>
      </c>
      <c r="AK2" s="17">
        <f t="shared" si="5"/>
        <v>0</v>
      </c>
      <c r="AL2" s="17">
        <f t="shared" si="6"/>
        <v>0</v>
      </c>
      <c r="AM2" s="17" t="str">
        <f t="shared" si="7"/>
        <v/>
      </c>
      <c r="AO2" s="99" t="s">
        <v>58</v>
      </c>
    </row>
    <row r="3" spans="2:41" s="3" customFormat="1" ht="9.9499999999999993" hidden="1" customHeight="1" x14ac:dyDescent="0.2">
      <c r="B3" s="112">
        <v>0</v>
      </c>
      <c r="D3" s="40"/>
      <c r="E3" s="74" t="s">
        <v>23</v>
      </c>
      <c r="F3" s="74"/>
      <c r="G3" s="30" t="s">
        <v>25</v>
      </c>
      <c r="H3" s="30"/>
      <c r="I3" s="30" t="s">
        <v>26</v>
      </c>
      <c r="J3" s="30"/>
      <c r="K3" s="30"/>
      <c r="L3" s="30"/>
      <c r="M3" s="30"/>
      <c r="N3" s="30"/>
      <c r="P3" s="74"/>
      <c r="Q3" s="89"/>
      <c r="R3" s="29"/>
      <c r="S3" s="39">
        <f t="shared" si="8"/>
        <v>0</v>
      </c>
      <c r="T3" s="37" t="s">
        <v>45</v>
      </c>
      <c r="U3" s="5" t="str">
        <f>+Instructions!$B$3</f>
        <v>G</v>
      </c>
      <c r="V3" s="52"/>
      <c r="W3" s="56">
        <f>+Instructions!$C$22</f>
        <v>0</v>
      </c>
      <c r="X3" s="17">
        <f t="shared" si="0"/>
        <v>0</v>
      </c>
      <c r="Y3" s="52"/>
      <c r="Z3" s="6" t="s">
        <v>159</v>
      </c>
      <c r="AA3" s="39">
        <v>0</v>
      </c>
      <c r="AB3" s="60">
        <f t="shared" si="1"/>
        <v>0</v>
      </c>
      <c r="AC3" s="17">
        <f t="shared" si="1"/>
        <v>0</v>
      </c>
      <c r="AD3" s="12" t="e">
        <f t="shared" si="2"/>
        <v>#DIV/0!</v>
      </c>
      <c r="AE3" s="121"/>
      <c r="AF3" s="129">
        <v>3</v>
      </c>
      <c r="AG3" s="53">
        <f t="shared" si="3"/>
        <v>0</v>
      </c>
      <c r="AH3" s="52"/>
      <c r="AJ3" s="17">
        <f t="shared" si="4"/>
        <v>0</v>
      </c>
      <c r="AK3" s="17">
        <f t="shared" si="5"/>
        <v>0</v>
      </c>
      <c r="AL3" s="17">
        <f t="shared" si="6"/>
        <v>0</v>
      </c>
      <c r="AM3" s="17" t="str">
        <f t="shared" si="7"/>
        <v/>
      </c>
      <c r="AO3" s="99" t="s">
        <v>58</v>
      </c>
    </row>
    <row r="4" spans="2:41" s="3" customFormat="1" ht="9.9499999999999993" hidden="1" customHeight="1" x14ac:dyDescent="0.2">
      <c r="B4" s="115">
        <v>0</v>
      </c>
      <c r="D4" s="40"/>
      <c r="E4" s="74" t="s">
        <v>23</v>
      </c>
      <c r="F4" s="74"/>
      <c r="G4" s="30" t="s">
        <v>25</v>
      </c>
      <c r="H4" s="30"/>
      <c r="I4" s="30" t="s">
        <v>26</v>
      </c>
      <c r="J4" s="30"/>
      <c r="K4" s="30"/>
      <c r="L4" s="30"/>
      <c r="M4" s="30"/>
      <c r="N4" s="30"/>
      <c r="P4" s="74"/>
      <c r="Q4" s="89"/>
      <c r="R4" s="29"/>
      <c r="S4" s="39">
        <f t="shared" si="8"/>
        <v>0</v>
      </c>
      <c r="T4" s="37" t="s">
        <v>45</v>
      </c>
      <c r="U4" s="5" t="str">
        <f>+Instructions!$B$3</f>
        <v>G</v>
      </c>
      <c r="V4" s="52"/>
      <c r="W4" s="56">
        <f>+Instructions!$C$22</f>
        <v>0</v>
      </c>
      <c r="X4" s="17">
        <f t="shared" si="0"/>
        <v>0</v>
      </c>
      <c r="Y4" s="52"/>
      <c r="Z4" s="6" t="s">
        <v>159</v>
      </c>
      <c r="AA4" s="39">
        <v>0</v>
      </c>
      <c r="AB4" s="60">
        <f t="shared" si="1"/>
        <v>0</v>
      </c>
      <c r="AC4" s="17">
        <f t="shared" si="1"/>
        <v>0</v>
      </c>
      <c r="AD4" s="12" t="e">
        <f t="shared" si="2"/>
        <v>#DIV/0!</v>
      </c>
      <c r="AE4" s="121"/>
      <c r="AF4" s="131">
        <v>4</v>
      </c>
      <c r="AG4" s="108">
        <f t="shared" si="3"/>
        <v>0</v>
      </c>
      <c r="AH4" s="52"/>
      <c r="AJ4" s="17">
        <f t="shared" si="4"/>
        <v>0</v>
      </c>
      <c r="AK4" s="17">
        <f t="shared" si="5"/>
        <v>0</v>
      </c>
      <c r="AL4" s="17">
        <f t="shared" si="6"/>
        <v>0</v>
      </c>
      <c r="AM4" s="17" t="str">
        <f t="shared" si="7"/>
        <v/>
      </c>
      <c r="AO4" s="99" t="s">
        <v>58</v>
      </c>
    </row>
    <row r="5" spans="2:41" s="3" customFormat="1" ht="9.9499999999999993" hidden="1" customHeight="1" x14ac:dyDescent="0.2">
      <c r="B5" s="116">
        <v>0</v>
      </c>
      <c r="D5" s="40"/>
      <c r="E5" s="74" t="s">
        <v>23</v>
      </c>
      <c r="F5" s="74"/>
      <c r="G5" s="30" t="s">
        <v>25</v>
      </c>
      <c r="H5" s="30"/>
      <c r="I5" s="30" t="s">
        <v>26</v>
      </c>
      <c r="J5" s="30"/>
      <c r="K5" s="30"/>
      <c r="L5" s="30"/>
      <c r="M5" s="30"/>
      <c r="N5" s="30"/>
      <c r="P5" s="74"/>
      <c r="Q5" s="89"/>
      <c r="R5" s="29"/>
      <c r="S5" s="39">
        <f t="shared" si="8"/>
        <v>0</v>
      </c>
      <c r="T5" s="37" t="s">
        <v>45</v>
      </c>
      <c r="U5" s="5" t="str">
        <f>+Instructions!$B$3</f>
        <v>G</v>
      </c>
      <c r="V5" s="52"/>
      <c r="W5" s="56">
        <f>+Instructions!$C$22</f>
        <v>0</v>
      </c>
      <c r="X5" s="17">
        <f t="shared" si="0"/>
        <v>0</v>
      </c>
      <c r="Y5" s="52"/>
      <c r="Z5" s="6" t="s">
        <v>159</v>
      </c>
      <c r="AA5" s="39">
        <v>0</v>
      </c>
      <c r="AB5" s="60">
        <f t="shared" si="1"/>
        <v>0</v>
      </c>
      <c r="AC5" s="17">
        <f t="shared" si="1"/>
        <v>0</v>
      </c>
      <c r="AD5" s="12" t="e">
        <f t="shared" si="2"/>
        <v>#DIV/0!</v>
      </c>
      <c r="AE5" s="121"/>
      <c r="AF5" s="132">
        <v>5</v>
      </c>
      <c r="AG5" s="109">
        <f t="shared" si="3"/>
        <v>0</v>
      </c>
      <c r="AH5" s="52"/>
      <c r="AJ5" s="17">
        <f t="shared" si="4"/>
        <v>0</v>
      </c>
      <c r="AK5" s="17">
        <f t="shared" si="5"/>
        <v>0</v>
      </c>
      <c r="AL5" s="17">
        <f t="shared" si="6"/>
        <v>0</v>
      </c>
      <c r="AM5" s="17" t="str">
        <f t="shared" si="7"/>
        <v/>
      </c>
      <c r="AO5" s="99" t="s">
        <v>58</v>
      </c>
    </row>
    <row r="6" spans="2:41" s="3" customFormat="1" ht="9.9499999999999993" hidden="1" customHeight="1" x14ac:dyDescent="0.2">
      <c r="B6" s="117">
        <v>0</v>
      </c>
      <c r="D6" s="40"/>
      <c r="E6" s="74" t="s">
        <v>23</v>
      </c>
      <c r="F6" s="74"/>
      <c r="G6" s="30" t="s">
        <v>25</v>
      </c>
      <c r="H6" s="30"/>
      <c r="I6" s="30" t="s">
        <v>26</v>
      </c>
      <c r="J6" s="30"/>
      <c r="K6" s="30"/>
      <c r="L6" s="30"/>
      <c r="M6" s="30"/>
      <c r="N6" s="30"/>
      <c r="P6" s="74"/>
      <c r="Q6" s="89"/>
      <c r="R6" s="29"/>
      <c r="S6" s="39">
        <f t="shared" si="8"/>
        <v>0</v>
      </c>
      <c r="T6" s="37" t="s">
        <v>45</v>
      </c>
      <c r="U6" s="5" t="str">
        <f>+Instructions!$B$3</f>
        <v>G</v>
      </c>
      <c r="V6" s="52"/>
      <c r="W6" s="56">
        <f>+Instructions!$C$22</f>
        <v>0</v>
      </c>
      <c r="X6" s="17">
        <f t="shared" si="0"/>
        <v>0</v>
      </c>
      <c r="Y6" s="52"/>
      <c r="Z6" s="6" t="s">
        <v>159</v>
      </c>
      <c r="AA6" s="39">
        <v>0</v>
      </c>
      <c r="AB6" s="60">
        <f t="shared" si="1"/>
        <v>0</v>
      </c>
      <c r="AC6" s="17">
        <f t="shared" si="1"/>
        <v>0</v>
      </c>
      <c r="AD6" s="12" t="e">
        <f t="shared" si="2"/>
        <v>#DIV/0!</v>
      </c>
      <c r="AE6" s="121"/>
      <c r="AF6" s="133">
        <v>6</v>
      </c>
      <c r="AG6" s="110">
        <f t="shared" si="3"/>
        <v>0</v>
      </c>
      <c r="AH6" s="52"/>
      <c r="AJ6" s="17">
        <f t="shared" si="4"/>
        <v>0</v>
      </c>
      <c r="AK6" s="17">
        <f t="shared" si="5"/>
        <v>0</v>
      </c>
      <c r="AL6" s="17">
        <f t="shared" si="6"/>
        <v>0</v>
      </c>
      <c r="AM6" s="17" t="str">
        <f t="shared" si="7"/>
        <v/>
      </c>
      <c r="AO6" s="99" t="s">
        <v>58</v>
      </c>
    </row>
    <row r="7" spans="2:41" s="3" customFormat="1" ht="9.9499999999999993" hidden="1" customHeight="1" x14ac:dyDescent="0.2">
      <c r="B7" s="118">
        <v>0</v>
      </c>
      <c r="D7" s="40"/>
      <c r="E7" s="74" t="s">
        <v>23</v>
      </c>
      <c r="F7" s="74"/>
      <c r="G7" s="30" t="s">
        <v>25</v>
      </c>
      <c r="H7" s="30"/>
      <c r="I7" s="30" t="s">
        <v>26</v>
      </c>
      <c r="J7" s="30"/>
      <c r="K7" s="30" t="s">
        <v>131</v>
      </c>
      <c r="L7" s="30"/>
      <c r="M7" s="30"/>
      <c r="N7" s="30"/>
      <c r="P7" s="74"/>
      <c r="Q7" s="89"/>
      <c r="R7" s="29"/>
      <c r="S7" s="39">
        <f t="shared" si="8"/>
        <v>0</v>
      </c>
      <c r="T7" s="37" t="s">
        <v>45</v>
      </c>
      <c r="U7" s="5" t="str">
        <f>+Instructions!$B$3</f>
        <v>G</v>
      </c>
      <c r="V7" s="52"/>
      <c r="W7" s="56">
        <f>+Instructions!$C$22</f>
        <v>0</v>
      </c>
      <c r="X7" s="17">
        <f t="shared" si="0"/>
        <v>0</v>
      </c>
      <c r="Y7" s="52"/>
      <c r="Z7" s="6" t="s">
        <v>159</v>
      </c>
      <c r="AA7" s="39">
        <v>0</v>
      </c>
      <c r="AB7" s="60">
        <f t="shared" si="1"/>
        <v>0</v>
      </c>
      <c r="AC7" s="17">
        <f t="shared" si="1"/>
        <v>0</v>
      </c>
      <c r="AD7" s="12" t="e">
        <f t="shared" si="2"/>
        <v>#DIV/0!</v>
      </c>
      <c r="AE7" s="121"/>
      <c r="AF7" s="134">
        <v>7</v>
      </c>
      <c r="AG7" s="111">
        <f t="shared" si="3"/>
        <v>0</v>
      </c>
      <c r="AH7" s="52"/>
      <c r="AJ7" s="17">
        <f t="shared" si="4"/>
        <v>0</v>
      </c>
      <c r="AK7" s="17">
        <f t="shared" si="5"/>
        <v>0</v>
      </c>
      <c r="AL7" s="17">
        <f t="shared" si="6"/>
        <v>0</v>
      </c>
      <c r="AM7" s="17" t="str">
        <f t="shared" si="7"/>
        <v/>
      </c>
      <c r="AO7" s="99" t="s">
        <v>58</v>
      </c>
    </row>
    <row r="8" spans="2:41" s="3" customFormat="1" ht="9.9499999999999993" hidden="1" customHeight="1" x14ac:dyDescent="0.2">
      <c r="B8" s="119" t="s">
        <v>56</v>
      </c>
      <c r="D8" s="40"/>
      <c r="E8" s="74"/>
      <c r="F8" s="74"/>
      <c r="G8" s="30"/>
      <c r="H8" s="30"/>
      <c r="I8" s="30"/>
      <c r="J8" s="30"/>
      <c r="K8" s="30"/>
      <c r="L8" s="30"/>
      <c r="M8" s="30"/>
      <c r="N8" s="30" t="s">
        <v>118</v>
      </c>
      <c r="P8" s="74"/>
      <c r="Q8" s="89" t="s">
        <v>12</v>
      </c>
      <c r="R8" s="29" t="s">
        <v>51</v>
      </c>
      <c r="S8" s="39">
        <v>1000</v>
      </c>
      <c r="T8" s="37" t="s">
        <v>57</v>
      </c>
      <c r="U8" s="37"/>
      <c r="V8" s="52"/>
      <c r="W8" s="56">
        <v>0.1</v>
      </c>
      <c r="X8" s="39">
        <v>1000</v>
      </c>
      <c r="Y8" s="52"/>
      <c r="Z8" s="39" t="s">
        <v>57</v>
      </c>
      <c r="AA8" s="39">
        <v>1000</v>
      </c>
      <c r="AB8" s="60">
        <v>0.1</v>
      </c>
      <c r="AC8" s="39">
        <v>1000</v>
      </c>
      <c r="AD8" s="60">
        <v>0.1</v>
      </c>
      <c r="AE8" s="75">
        <v>10</v>
      </c>
      <c r="AF8" s="75"/>
      <c r="AG8" s="39">
        <v>1000</v>
      </c>
      <c r="AH8" s="52"/>
      <c r="AI8" s="125"/>
      <c r="AJ8" s="39"/>
      <c r="AK8" s="39"/>
      <c r="AL8" s="39"/>
      <c r="AM8" s="39"/>
      <c r="AO8" s="99" t="s">
        <v>58</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1"/>
      <c r="X9" s="46"/>
      <c r="Y9" s="52"/>
      <c r="Z9" s="44"/>
      <c r="AA9" s="44"/>
      <c r="AB9" s="45"/>
      <c r="AC9" s="44"/>
      <c r="AD9" s="46"/>
      <c r="AE9" s="62"/>
      <c r="AF9" s="62"/>
      <c r="AG9" s="44"/>
      <c r="AH9" s="52"/>
      <c r="AI9" s="126"/>
      <c r="AJ9" s="44"/>
      <c r="AK9" s="44"/>
      <c r="AL9" s="44"/>
      <c r="AM9" s="44"/>
      <c r="AN9" s="32"/>
      <c r="AO9" s="99" t="s">
        <v>58</v>
      </c>
    </row>
    <row r="10" spans="2:41" s="3" customFormat="1" ht="9.9499999999999993" hidden="1" customHeight="1" x14ac:dyDescent="0.2">
      <c r="I10" s="6"/>
      <c r="J10" s="6"/>
      <c r="K10" s="6"/>
      <c r="L10" s="6"/>
      <c r="M10" s="6"/>
      <c r="N10" s="6"/>
      <c r="O10" s="204" t="s">
        <v>22</v>
      </c>
      <c r="P10" s="205"/>
      <c r="Q10" s="205"/>
      <c r="R10" s="205"/>
      <c r="S10" s="205"/>
      <c r="T10" s="206"/>
      <c r="U10" s="19"/>
      <c r="V10" s="52"/>
      <c r="W10" s="208" t="s">
        <v>43</v>
      </c>
      <c r="X10" s="208"/>
      <c r="Y10" s="52"/>
      <c r="Z10" s="200" t="s">
        <v>44</v>
      </c>
      <c r="AA10" s="200"/>
      <c r="AB10" s="200"/>
      <c r="AC10" s="200"/>
      <c r="AD10" s="200"/>
      <c r="AE10" s="200"/>
      <c r="AF10" s="200"/>
      <c r="AG10" s="200"/>
      <c r="AH10" s="52"/>
      <c r="AI10" s="93"/>
      <c r="AO10" s="99" t="s">
        <v>58</v>
      </c>
    </row>
    <row r="11" spans="2:41" s="30" customFormat="1" ht="9.9499999999999993" hidden="1" customHeight="1" x14ac:dyDescent="0.2">
      <c r="D11" s="23" t="s">
        <v>9</v>
      </c>
      <c r="E11" s="24"/>
      <c r="F11" s="24"/>
      <c r="G11" s="24"/>
      <c r="H11" s="24"/>
      <c r="I11" s="25"/>
      <c r="J11" s="25"/>
      <c r="K11" s="25"/>
      <c r="L11" s="25"/>
      <c r="M11" s="25"/>
      <c r="N11" s="25"/>
      <c r="O11" s="201" t="s">
        <v>50</v>
      </c>
      <c r="P11" s="202"/>
      <c r="Q11" s="26" t="s">
        <v>12</v>
      </c>
      <c r="R11" s="26" t="s">
        <v>16</v>
      </c>
      <c r="S11" s="27" t="str">
        <f>IF(Suggested="Yes",AA11,AG11)</f>
        <v>List Price</v>
      </c>
      <c r="T11" s="26" t="s">
        <v>15</v>
      </c>
      <c r="U11" s="28" t="s">
        <v>14</v>
      </c>
      <c r="V11" s="52"/>
      <c r="W11" s="54" t="s">
        <v>17</v>
      </c>
      <c r="X11" s="14" t="s">
        <v>13</v>
      </c>
      <c r="Y11" s="52"/>
      <c r="Z11" s="68" t="s">
        <v>60</v>
      </c>
      <c r="AA11" s="68" t="s">
        <v>11</v>
      </c>
      <c r="AB11" s="41" t="s">
        <v>18</v>
      </c>
      <c r="AC11" s="28" t="s">
        <v>19</v>
      </c>
      <c r="AD11" s="28" t="s">
        <v>29</v>
      </c>
      <c r="AE11" s="64" t="s">
        <v>61</v>
      </c>
      <c r="AF11" s="94" t="s">
        <v>52</v>
      </c>
      <c r="AG11" s="64" t="s">
        <v>3</v>
      </c>
      <c r="AH11" s="52"/>
      <c r="AJ11" s="28" t="s">
        <v>73</v>
      </c>
      <c r="AK11" s="135" t="s">
        <v>74</v>
      </c>
      <c r="AL11" s="28" t="s">
        <v>75</v>
      </c>
      <c r="AM11" s="28" t="s">
        <v>76</v>
      </c>
      <c r="AN11" s="3"/>
      <c r="AO11" s="99" t="s">
        <v>58</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1"/>
      <c r="X12" s="46"/>
      <c r="Y12" s="52"/>
      <c r="Z12" s="44"/>
      <c r="AA12" s="44"/>
      <c r="AB12" s="45"/>
      <c r="AC12" s="44"/>
      <c r="AD12" s="46"/>
      <c r="AE12" s="62"/>
      <c r="AF12" s="62"/>
      <c r="AG12" s="44"/>
      <c r="AH12" s="52"/>
      <c r="AI12" s="126"/>
      <c r="AJ12" s="44"/>
      <c r="AK12" s="44"/>
      <c r="AL12" s="44"/>
      <c r="AM12" s="44"/>
      <c r="AN12" s="32"/>
      <c r="AO12" s="99" t="s">
        <v>58</v>
      </c>
    </row>
    <row r="13" spans="2:41" s="11" customFormat="1" ht="15.95" customHeight="1" x14ac:dyDescent="0.2">
      <c r="O13" s="199" t="str">
        <f>"File '"&amp;Instructions!B2&amp;"' - "&amp;Instructions!B1</f>
        <v>File 'C' - Conestoga Tile</v>
      </c>
      <c r="P13" s="199"/>
      <c r="Q13" s="199"/>
      <c r="R13" s="199"/>
      <c r="S13" s="199"/>
      <c r="T13" s="199"/>
      <c r="U13" s="71"/>
      <c r="V13" s="52"/>
      <c r="W13" s="207" t="s">
        <v>10</v>
      </c>
      <c r="X13" s="207"/>
      <c r="Y13" s="52"/>
      <c r="Z13" s="20"/>
      <c r="AA13" s="20"/>
      <c r="AB13" s="59"/>
      <c r="AD13" s="20"/>
      <c r="AE13" s="66"/>
      <c r="AF13" s="66"/>
      <c r="AG13" s="20" t="s">
        <v>21</v>
      </c>
      <c r="AH13" s="52"/>
      <c r="AI13" s="95"/>
      <c r="AN13" s="3"/>
      <c r="AO13" s="31" t="s">
        <v>58</v>
      </c>
    </row>
    <row r="14" spans="2:41" s="11" customFormat="1" ht="15.95" customHeight="1" x14ac:dyDescent="0.2">
      <c r="G14" s="35"/>
      <c r="O14" s="72"/>
      <c r="P14" s="72"/>
      <c r="Q14" s="72"/>
      <c r="R14" s="72"/>
      <c r="S14" s="21"/>
      <c r="T14" s="159" t="str">
        <f>+Instructions!B4</f>
        <v>1/1/26</v>
      </c>
      <c r="U14" s="71"/>
      <c r="V14" s="52"/>
      <c r="W14" s="70"/>
      <c r="X14" s="70"/>
      <c r="Y14" s="52"/>
      <c r="Z14" s="58"/>
      <c r="AA14" s="58"/>
      <c r="AB14" s="59"/>
      <c r="AD14" s="20"/>
      <c r="AE14" s="203">
        <f ca="1">TODAY()</f>
        <v>45995</v>
      </c>
      <c r="AF14" s="203"/>
      <c r="AG14" s="203"/>
      <c r="AH14" s="52"/>
      <c r="AI14" s="95"/>
      <c r="AN14" s="3"/>
      <c r="AO14" s="31" t="s">
        <v>58</v>
      </c>
    </row>
    <row r="15" spans="2:41" s="11" customFormat="1" ht="9.9499999999999993" customHeight="1" x14ac:dyDescent="0.2">
      <c r="N15" s="209" t="str">
        <f>IF(Instructions!C8="","",+Instructions!C8)</f>
        <v/>
      </c>
      <c r="O15" s="209"/>
      <c r="P15" s="209"/>
      <c r="Q15" s="209"/>
      <c r="R15" s="209"/>
      <c r="S15" s="209"/>
      <c r="T15" s="209"/>
      <c r="U15" s="71"/>
      <c r="V15" s="52"/>
      <c r="W15" s="70"/>
      <c r="X15" s="70"/>
      <c r="Y15" s="52"/>
      <c r="Z15" s="58"/>
      <c r="AA15" s="58"/>
      <c r="AB15" s="59"/>
      <c r="AD15" s="20"/>
      <c r="AE15" s="66"/>
      <c r="AF15" s="66"/>
      <c r="AH15" s="52"/>
      <c r="AI15" s="95"/>
      <c r="AN15" s="3"/>
      <c r="AO15" s="31" t="s">
        <v>58</v>
      </c>
    </row>
    <row r="16" spans="2:41" s="3" customFormat="1" ht="12" customHeight="1" x14ac:dyDescent="0.2">
      <c r="C16" s="35" t="str">
        <f>"Product Code '"&amp;Instructions!B3&amp;"'"</f>
        <v>Product Code 'G'</v>
      </c>
      <c r="N16" s="209"/>
      <c r="O16" s="209"/>
      <c r="P16" s="209"/>
      <c r="Q16" s="209"/>
      <c r="R16" s="209"/>
      <c r="S16" s="209"/>
      <c r="T16" s="209"/>
      <c r="U16" s="5"/>
      <c r="V16" s="52"/>
      <c r="W16" s="69"/>
      <c r="X16" s="69"/>
      <c r="Y16" s="52"/>
      <c r="Z16" s="39"/>
      <c r="AA16" s="39"/>
      <c r="AB16" s="55"/>
      <c r="AC16" s="17"/>
      <c r="AD16" s="15"/>
      <c r="AE16" s="65"/>
      <c r="AF16" s="65"/>
      <c r="AG16" s="87" t="str">
        <f>IF(Instructions!$C$8="","",Instructions!$C$8)</f>
        <v/>
      </c>
      <c r="AH16" s="52"/>
      <c r="AI16" s="124"/>
      <c r="AJ16" s="17"/>
      <c r="AK16" s="17"/>
      <c r="AL16" s="17"/>
      <c r="AM16" s="17"/>
      <c r="AO16" s="31" t="s">
        <v>58</v>
      </c>
    </row>
    <row r="17" spans="1:41" s="3" customFormat="1" ht="3.95" customHeight="1" x14ac:dyDescent="0.2">
      <c r="C17" s="165"/>
      <c r="D17" s="178"/>
      <c r="E17" s="178"/>
      <c r="F17" s="178"/>
      <c r="G17" s="178"/>
      <c r="H17" s="178"/>
      <c r="I17" s="178"/>
      <c r="J17" s="178"/>
      <c r="K17" s="178"/>
      <c r="L17" s="178"/>
      <c r="M17" s="178"/>
      <c r="N17" s="178"/>
      <c r="O17" s="178"/>
      <c r="P17" s="178"/>
      <c r="Q17" s="178"/>
      <c r="R17" s="178"/>
      <c r="S17" s="178"/>
      <c r="T17" s="178"/>
      <c r="U17" s="5"/>
      <c r="V17" s="52"/>
      <c r="W17" s="69"/>
      <c r="X17" s="69"/>
      <c r="Y17" s="52"/>
      <c r="Z17" s="39"/>
      <c r="AA17" s="39"/>
      <c r="AB17" s="55"/>
      <c r="AC17" s="17"/>
      <c r="AD17" s="15"/>
      <c r="AE17" s="65"/>
      <c r="AF17" s="65"/>
      <c r="AG17" s="17"/>
      <c r="AH17" s="52"/>
      <c r="AI17" s="124"/>
      <c r="AJ17" s="17"/>
      <c r="AK17" s="17"/>
      <c r="AL17" s="17"/>
      <c r="AM17" s="17"/>
      <c r="AO17" s="31" t="s">
        <v>58</v>
      </c>
    </row>
    <row r="18" spans="1:41" s="30" customFormat="1" ht="9.9499999999999993" customHeight="1" x14ac:dyDescent="0.2">
      <c r="C18" s="77" t="s">
        <v>9</v>
      </c>
      <c r="D18" s="78"/>
      <c r="E18" s="78"/>
      <c r="F18" s="78"/>
      <c r="G18" s="25"/>
      <c r="H18" s="25"/>
      <c r="I18" s="25"/>
      <c r="J18" s="25"/>
      <c r="K18" s="25"/>
      <c r="L18" s="25"/>
      <c r="M18" s="25"/>
      <c r="N18" s="25"/>
      <c r="O18" s="201" t="s">
        <v>128</v>
      </c>
      <c r="P18" s="202"/>
      <c r="Q18" s="26" t="s">
        <v>12</v>
      </c>
      <c r="R18" s="26" t="s">
        <v>16</v>
      </c>
      <c r="S18" s="27" t="str">
        <f>+S$11</f>
        <v>List Price</v>
      </c>
      <c r="T18" s="26" t="s">
        <v>15</v>
      </c>
      <c r="U18" s="26" t="str">
        <f>+U$11</f>
        <v>Code</v>
      </c>
      <c r="V18" s="52"/>
      <c r="W18" s="76" t="s">
        <v>17</v>
      </c>
      <c r="X18" s="27" t="s">
        <v>13</v>
      </c>
      <c r="Y18" s="52"/>
      <c r="Z18" s="41" t="s">
        <v>60</v>
      </c>
      <c r="AA18" s="41" t="s">
        <v>11</v>
      </c>
      <c r="AB18" s="41" t="str">
        <f t="shared" ref="AB18:AM18" si="9">+AB$11</f>
        <v>Disc</v>
      </c>
      <c r="AC18" s="28" t="str">
        <f t="shared" si="9"/>
        <v>Act. Cost</v>
      </c>
      <c r="AD18" s="28" t="str">
        <f t="shared" si="9"/>
        <v>GP%</v>
      </c>
      <c r="AE18" s="64" t="str">
        <f t="shared" si="9"/>
        <v>Adj.</v>
      </c>
      <c r="AF18" s="94" t="str">
        <f>+AF$11</f>
        <v>Group</v>
      </c>
      <c r="AG18" s="28" t="str">
        <f t="shared" si="9"/>
        <v>Price</v>
      </c>
      <c r="AH18" s="52"/>
      <c r="AJ18" s="28" t="str">
        <f t="shared" si="9"/>
        <v>Calc Price</v>
      </c>
      <c r="AK18" s="28" t="str">
        <f t="shared" si="9"/>
        <v>.05 Round</v>
      </c>
      <c r="AL18" s="28" t="str">
        <f t="shared" si="9"/>
        <v>Cents</v>
      </c>
      <c r="AM18" s="28" t="str">
        <f t="shared" si="9"/>
        <v>Round to</v>
      </c>
      <c r="AN18" s="3"/>
      <c r="AO18" s="31" t="s">
        <v>58</v>
      </c>
    </row>
    <row r="19" spans="1:41" s="148" customFormat="1" ht="9.9499999999999993" customHeight="1" x14ac:dyDescent="0.2">
      <c r="C19" s="212" t="s">
        <v>62</v>
      </c>
      <c r="D19" s="212"/>
      <c r="E19" s="212"/>
      <c r="F19" s="212"/>
      <c r="G19" s="212"/>
      <c r="H19" s="212"/>
      <c r="I19" s="212"/>
      <c r="J19" s="212"/>
      <c r="K19" s="212"/>
      <c r="L19" s="212"/>
      <c r="M19" s="212"/>
      <c r="N19" s="212"/>
      <c r="O19" s="212"/>
      <c r="P19" s="212"/>
      <c r="Q19" s="212"/>
      <c r="R19" s="212"/>
      <c r="S19" s="212"/>
      <c r="T19" s="212"/>
      <c r="U19" s="149"/>
      <c r="V19" s="52"/>
      <c r="W19" s="153"/>
      <c r="X19" s="153"/>
      <c r="Y19" s="52"/>
      <c r="Z19" s="151"/>
      <c r="AA19" s="151"/>
      <c r="AB19" s="154"/>
      <c r="AC19" s="150"/>
      <c r="AD19" s="152"/>
      <c r="AE19" s="155"/>
      <c r="AF19" s="156"/>
      <c r="AG19" s="150"/>
      <c r="AH19" s="52"/>
      <c r="AJ19" s="150"/>
      <c r="AK19" s="150"/>
      <c r="AL19" s="150"/>
      <c r="AM19" s="150"/>
      <c r="AN19" s="3"/>
      <c r="AO19" s="31" t="s">
        <v>58</v>
      </c>
    </row>
    <row r="20" spans="1:41" s="3" customFormat="1" ht="3.95" customHeight="1" x14ac:dyDescent="0.2">
      <c r="M20" s="3" t="s">
        <v>118</v>
      </c>
      <c r="P20" s="74"/>
      <c r="Q20" s="89"/>
      <c r="R20" s="6"/>
      <c r="S20" s="39"/>
      <c r="T20" s="6"/>
      <c r="U20" s="5"/>
      <c r="V20" s="52"/>
      <c r="W20" s="56"/>
      <c r="X20" s="15"/>
      <c r="Y20" s="52"/>
      <c r="Z20" s="39"/>
      <c r="AA20" s="39"/>
      <c r="AB20" s="55"/>
      <c r="AC20" s="17"/>
      <c r="AD20" s="15"/>
      <c r="AE20" s="65"/>
      <c r="AF20" s="124"/>
      <c r="AG20" s="39"/>
      <c r="AH20" s="52"/>
      <c r="AJ20" s="17"/>
      <c r="AK20" s="17"/>
      <c r="AL20" s="17"/>
      <c r="AM20" s="17"/>
      <c r="AO20" s="31" t="s">
        <v>58</v>
      </c>
    </row>
    <row r="21" spans="1:41" s="3" customFormat="1" ht="9.9499999999999993" customHeight="1" x14ac:dyDescent="0.2">
      <c r="A21" s="3" t="s">
        <v>116</v>
      </c>
      <c r="C21" s="73" t="s">
        <v>136</v>
      </c>
      <c r="N21" s="3" t="s">
        <v>118</v>
      </c>
      <c r="O21" s="3" t="s">
        <v>131</v>
      </c>
      <c r="P21" s="74"/>
      <c r="Q21" s="89"/>
      <c r="R21" s="162" t="s">
        <v>125</v>
      </c>
      <c r="S21" s="163" t="s">
        <v>140</v>
      </c>
      <c r="T21" s="164"/>
      <c r="U21" s="5"/>
      <c r="V21" s="52"/>
      <c r="W21" s="56"/>
      <c r="X21" s="15"/>
      <c r="Y21" s="52"/>
      <c r="Z21" s="39"/>
      <c r="AA21" s="39"/>
      <c r="AB21" s="55"/>
      <c r="AC21" s="17"/>
      <c r="AD21" s="15"/>
      <c r="AE21" s="65"/>
      <c r="AF21" s="65"/>
      <c r="AG21" s="39"/>
      <c r="AH21" s="52"/>
      <c r="AO21" s="141"/>
    </row>
    <row r="22" spans="1:41" s="3" customFormat="1" ht="2.4500000000000002" customHeight="1" x14ac:dyDescent="0.2">
      <c r="C22" s="73"/>
      <c r="P22" s="74"/>
      <c r="Q22" s="89"/>
      <c r="R22" s="6"/>
      <c r="S22" s="39"/>
      <c r="T22" s="6"/>
      <c r="U22" s="5"/>
      <c r="V22" s="52"/>
      <c r="W22" s="56"/>
      <c r="X22" s="15"/>
      <c r="Y22" s="52"/>
      <c r="Z22" s="39"/>
      <c r="AA22" s="39"/>
      <c r="AB22" s="55"/>
      <c r="AC22" s="17"/>
      <c r="AD22" s="15"/>
      <c r="AE22" s="65"/>
      <c r="AF22" s="65"/>
      <c r="AG22" s="39"/>
      <c r="AH22" s="52"/>
      <c r="AO22" s="141"/>
    </row>
    <row r="23" spans="1:41" s="3" customFormat="1" ht="9.9499999999999993" customHeight="1" x14ac:dyDescent="0.2">
      <c r="D23" s="40" t="s">
        <v>8</v>
      </c>
      <c r="E23" s="142" t="s">
        <v>137</v>
      </c>
      <c r="G23" s="142"/>
      <c r="H23" s="142"/>
      <c r="J23" s="142"/>
      <c r="K23" s="142"/>
      <c r="L23" s="142"/>
      <c r="N23" s="142" t="s">
        <v>118</v>
      </c>
      <c r="O23" s="3" t="s">
        <v>118</v>
      </c>
      <c r="P23" s="74"/>
      <c r="Q23" s="89"/>
      <c r="R23" s="6"/>
      <c r="S23" s="39"/>
      <c r="T23" s="6"/>
      <c r="U23" s="5"/>
      <c r="V23" s="52"/>
      <c r="W23" s="56"/>
      <c r="X23" s="15"/>
      <c r="Y23" s="52"/>
      <c r="Z23" s="39"/>
      <c r="AA23" s="39"/>
      <c r="AB23" s="55"/>
      <c r="AC23" s="17"/>
      <c r="AD23" s="15"/>
      <c r="AE23" s="65"/>
      <c r="AF23" s="65"/>
      <c r="AG23" s="39"/>
      <c r="AH23" s="52"/>
      <c r="AO23" s="141"/>
    </row>
    <row r="24" spans="1:41" s="3" customFormat="1" ht="2.4500000000000002" customHeight="1" x14ac:dyDescent="0.2">
      <c r="C24" s="73"/>
      <c r="P24" s="74"/>
      <c r="Q24" s="89"/>
      <c r="R24" s="6"/>
      <c r="S24" s="39"/>
      <c r="T24" s="6"/>
      <c r="U24" s="5"/>
      <c r="V24" s="52"/>
      <c r="W24" s="56"/>
      <c r="X24" s="15"/>
      <c r="Y24" s="52"/>
      <c r="Z24" s="39"/>
      <c r="AA24" s="39"/>
      <c r="AB24" s="55"/>
      <c r="AC24" s="17"/>
      <c r="AD24" s="15"/>
      <c r="AE24" s="65"/>
      <c r="AF24" s="65"/>
      <c r="AG24" s="39"/>
      <c r="AH24" s="52"/>
      <c r="AO24" s="141"/>
    </row>
    <row r="25" spans="1:41" s="3" customFormat="1" ht="10.5" customHeight="1" x14ac:dyDescent="0.2">
      <c r="B25" s="113" t="s">
        <v>54</v>
      </c>
      <c r="D25" s="40"/>
      <c r="E25" s="74" t="s">
        <v>119</v>
      </c>
      <c r="F25" s="74"/>
      <c r="G25" s="30" t="s">
        <v>47</v>
      </c>
      <c r="H25" s="30"/>
      <c r="I25" s="30"/>
      <c r="J25" s="30"/>
      <c r="K25" s="30" t="s">
        <v>138</v>
      </c>
      <c r="L25" s="30"/>
      <c r="M25" s="30"/>
      <c r="N25" s="30"/>
      <c r="P25" s="74" t="s">
        <v>129</v>
      </c>
      <c r="Q25" s="89"/>
      <c r="R25" s="29"/>
      <c r="S25" s="39">
        <f>IF(Suggested="Yes",AA25,AG25)</f>
        <v>6.95</v>
      </c>
      <c r="T25" s="37" t="s">
        <v>46</v>
      </c>
      <c r="U25" s="5" t="str">
        <f>+Instructions!$B$3</f>
        <v>G</v>
      </c>
      <c r="V25" s="52"/>
      <c r="W25" s="56">
        <f>+Instructions!$C$22</f>
        <v>0</v>
      </c>
      <c r="X25" s="17">
        <f t="shared" ref="X25:X26" si="10">ROUND($AA25*(1-W25)+0.004999,2)</f>
        <v>6.95</v>
      </c>
      <c r="Y25" s="52"/>
      <c r="Z25" s="6" t="s">
        <v>159</v>
      </c>
      <c r="AA25" s="39">
        <v>6.95</v>
      </c>
      <c r="AB25" s="60">
        <f t="shared" ref="AB25:AB26" si="11">+W25</f>
        <v>0</v>
      </c>
      <c r="AC25" s="17">
        <f t="shared" ref="AC25:AC26" si="12">+X25</f>
        <v>6.95</v>
      </c>
      <c r="AD25" s="12">
        <f t="shared" ref="AD25:AD26" si="13">(AG25-AC25)/AG25</f>
        <v>0</v>
      </c>
      <c r="AE25" s="121"/>
      <c r="AF25" s="128">
        <v>1</v>
      </c>
      <c r="AG25" s="38">
        <f t="shared" ref="AG25:AG26" si="14">SUM(AJ25:AL25)+AE25</f>
        <v>6.95</v>
      </c>
      <c r="AH25" s="52"/>
      <c r="AJ25" s="17">
        <f t="shared" ref="AJ25:AJ26" si="15">ROUND(AC25/(1-VLOOKUP(AF25,Group,2,FALSE)),2)</f>
        <v>6.95</v>
      </c>
      <c r="AK25" s="17">
        <f t="shared" ref="AK25:AK26" si="16">IF(VLOOKUP(AF25,Group,5,FALSE)="YES",VLOOKUP(ROUND(ROUND(AJ25,1)-AJ25,2),Round,2,FALSE)+VLOOKUP(AF25,Group,6,FALSE),0)</f>
        <v>0</v>
      </c>
      <c r="AL25" s="17">
        <f t="shared" ref="AL25:AL26" si="17">IF(VLOOKUP(AF25,Group,7,FALSE)="",0,ROUND(AJ25-0.04999,1)-AJ25+AM25)</f>
        <v>0</v>
      </c>
      <c r="AM25" s="17" t="str">
        <f t="shared" ref="AM25:AM26" si="18">IF(VLOOKUP(AF25,Group,7,FALSE)="","",VLOOKUP(AF25,Group,7,FALSE))</f>
        <v/>
      </c>
      <c r="AO25" s="99" t="s">
        <v>58</v>
      </c>
    </row>
    <row r="26" spans="1:41" s="3" customFormat="1" ht="10.5" customHeight="1" x14ac:dyDescent="0.2">
      <c r="B26" s="113" t="s">
        <v>54</v>
      </c>
      <c r="D26" s="40"/>
      <c r="E26" s="74" t="s">
        <v>124</v>
      </c>
      <c r="F26" s="74"/>
      <c r="G26" s="30" t="s">
        <v>47</v>
      </c>
      <c r="H26" s="30"/>
      <c r="I26" s="30"/>
      <c r="J26" s="30"/>
      <c r="K26" s="30" t="s">
        <v>138</v>
      </c>
      <c r="L26" s="30"/>
      <c r="M26" s="30"/>
      <c r="N26" s="30"/>
      <c r="P26" s="74" t="s">
        <v>129</v>
      </c>
      <c r="Q26" s="89"/>
      <c r="R26" s="29"/>
      <c r="S26" s="39">
        <f>IF(Suggested="Yes",AA26,AG26)</f>
        <v>7.75</v>
      </c>
      <c r="T26" s="37" t="s">
        <v>46</v>
      </c>
      <c r="U26" s="5" t="str">
        <f>+Instructions!$B$3</f>
        <v>G</v>
      </c>
      <c r="V26" s="52"/>
      <c r="W26" s="56">
        <f>+Instructions!$C$22</f>
        <v>0</v>
      </c>
      <c r="X26" s="17">
        <f t="shared" si="10"/>
        <v>7.75</v>
      </c>
      <c r="Y26" s="52"/>
      <c r="Z26" s="6" t="s">
        <v>159</v>
      </c>
      <c r="AA26" s="39">
        <v>7.75</v>
      </c>
      <c r="AB26" s="60">
        <f t="shared" si="11"/>
        <v>0</v>
      </c>
      <c r="AC26" s="17">
        <f t="shared" si="12"/>
        <v>7.75</v>
      </c>
      <c r="AD26" s="12">
        <f t="shared" si="13"/>
        <v>0</v>
      </c>
      <c r="AE26" s="121"/>
      <c r="AF26" s="128">
        <v>1</v>
      </c>
      <c r="AG26" s="38">
        <f t="shared" si="14"/>
        <v>7.75</v>
      </c>
      <c r="AH26" s="52"/>
      <c r="AJ26" s="17">
        <f t="shared" si="15"/>
        <v>7.75</v>
      </c>
      <c r="AK26" s="17">
        <f t="shared" si="16"/>
        <v>0</v>
      </c>
      <c r="AL26" s="17">
        <f t="shared" si="17"/>
        <v>0</v>
      </c>
      <c r="AM26" s="17" t="str">
        <f t="shared" si="18"/>
        <v/>
      </c>
      <c r="AO26" s="99" t="s">
        <v>58</v>
      </c>
    </row>
    <row r="27" spans="1:41" s="3" customFormat="1" ht="10.5" customHeight="1" x14ac:dyDescent="0.2">
      <c r="B27" s="113" t="s">
        <v>54</v>
      </c>
      <c r="D27" s="40"/>
      <c r="E27" s="74" t="s">
        <v>126</v>
      </c>
      <c r="F27" s="74"/>
      <c r="G27" s="30" t="s">
        <v>47</v>
      </c>
      <c r="H27" s="30"/>
      <c r="I27" s="30"/>
      <c r="J27" s="30"/>
      <c r="K27" s="30" t="s">
        <v>138</v>
      </c>
      <c r="L27" s="30"/>
      <c r="M27" s="30"/>
      <c r="N27" s="30"/>
      <c r="P27" s="74" t="s">
        <v>129</v>
      </c>
      <c r="Q27" s="89" t="s">
        <v>12</v>
      </c>
      <c r="R27" s="29"/>
      <c r="S27" s="39">
        <f>IF(Suggested="Yes",AA27,AG27)</f>
        <v>8.6999999999999993</v>
      </c>
      <c r="T27" s="37" t="s">
        <v>46</v>
      </c>
      <c r="U27" s="5" t="str">
        <f>+Instructions!$B$3</f>
        <v>G</v>
      </c>
      <c r="V27" s="52"/>
      <c r="W27" s="56">
        <f>+Instructions!$C$22</f>
        <v>0</v>
      </c>
      <c r="X27" s="17">
        <f t="shared" ref="X27" si="19">ROUND($AA27*(1-W27)+0.004999,2)</f>
        <v>8.6999999999999993</v>
      </c>
      <c r="Y27" s="52"/>
      <c r="Z27" s="6" t="s">
        <v>159</v>
      </c>
      <c r="AA27" s="39">
        <v>8.6999999999999993</v>
      </c>
      <c r="AB27" s="60">
        <f t="shared" ref="AB27" si="20">+W27</f>
        <v>0</v>
      </c>
      <c r="AC27" s="17">
        <f t="shared" ref="AC27" si="21">+X27</f>
        <v>8.6999999999999993</v>
      </c>
      <c r="AD27" s="12">
        <f t="shared" ref="AD27" si="22">(AG27-AC27)/AG27</f>
        <v>0</v>
      </c>
      <c r="AE27" s="121"/>
      <c r="AF27" s="128">
        <v>1</v>
      </c>
      <c r="AG27" s="38">
        <f t="shared" ref="AG27" si="23">SUM(AJ27:AL27)+AE27</f>
        <v>8.6999999999999993</v>
      </c>
      <c r="AH27" s="52"/>
      <c r="AJ27" s="17">
        <f t="shared" ref="AJ27" si="24">ROUND(AC27/(1-VLOOKUP(AF27,Group,2,FALSE)),2)</f>
        <v>8.6999999999999993</v>
      </c>
      <c r="AK27" s="17">
        <f t="shared" ref="AK27" si="25">IF(VLOOKUP(AF27,Group,5,FALSE)="YES",VLOOKUP(ROUND(ROUND(AJ27,1)-AJ27,2),Round,2,FALSE)+VLOOKUP(AF27,Group,6,FALSE),0)</f>
        <v>0</v>
      </c>
      <c r="AL27" s="17">
        <f t="shared" ref="AL27" si="26">IF(VLOOKUP(AF27,Group,7,FALSE)="",0,ROUND(AJ27-0.04999,1)-AJ27+AM27)</f>
        <v>0</v>
      </c>
      <c r="AM27" s="17" t="str">
        <f t="shared" ref="AM27" si="27">IF(VLOOKUP(AF27,Group,7,FALSE)="","",VLOOKUP(AF27,Group,7,FALSE))</f>
        <v/>
      </c>
      <c r="AO27" s="99" t="s">
        <v>58</v>
      </c>
    </row>
    <row r="28" spans="1:41" s="3" customFormat="1" ht="2.4500000000000002" customHeight="1" x14ac:dyDescent="0.2">
      <c r="C28" s="73"/>
      <c r="P28" s="74"/>
      <c r="Q28" s="89"/>
      <c r="R28" s="6"/>
      <c r="S28" s="39"/>
      <c r="T28" s="6"/>
      <c r="U28" s="5"/>
      <c r="V28" s="52"/>
      <c r="W28" s="56"/>
      <c r="X28" s="15"/>
      <c r="Y28" s="52"/>
      <c r="Z28" s="39"/>
      <c r="AA28" s="39"/>
      <c r="AB28" s="55"/>
      <c r="AC28" s="17"/>
      <c r="AD28" s="15"/>
      <c r="AE28" s="65"/>
      <c r="AF28" s="65"/>
      <c r="AG28" s="39"/>
      <c r="AH28" s="52"/>
      <c r="AO28" s="141"/>
    </row>
    <row r="29" spans="1:41" s="3" customFormat="1" ht="9.9499999999999993" customHeight="1" x14ac:dyDescent="0.2">
      <c r="B29" s="114" t="s">
        <v>135</v>
      </c>
      <c r="D29" s="40"/>
      <c r="E29" s="74" t="s">
        <v>132</v>
      </c>
      <c r="F29" s="74"/>
      <c r="G29" s="30" t="s">
        <v>101</v>
      </c>
      <c r="H29" s="30"/>
      <c r="I29" s="30"/>
      <c r="J29" s="30"/>
      <c r="K29" s="30" t="s">
        <v>138</v>
      </c>
      <c r="L29" s="30"/>
      <c r="M29" s="30"/>
      <c r="N29" s="30"/>
      <c r="P29" s="74" t="s">
        <v>139</v>
      </c>
      <c r="Q29" s="89"/>
      <c r="R29" s="29"/>
      <c r="S29" s="39">
        <f t="shared" ref="S29" si="28">IF(Suggested="Yes",AA29,AG29)</f>
        <v>19.95</v>
      </c>
      <c r="T29" s="37" t="s">
        <v>45</v>
      </c>
      <c r="U29" s="5" t="str">
        <f>+Instructions!$B$3</f>
        <v>G</v>
      </c>
      <c r="V29" s="52"/>
      <c r="W29" s="56">
        <f>+Instructions!$C$22</f>
        <v>0</v>
      </c>
      <c r="X29" s="39">
        <f t="shared" ref="X29" si="29">ROUND($AA29*(1-W29)+0.004999,2)</f>
        <v>19.95</v>
      </c>
      <c r="Y29" s="52"/>
      <c r="Z29" s="6" t="s">
        <v>159</v>
      </c>
      <c r="AA29" s="39">
        <v>19.95</v>
      </c>
      <c r="AB29" s="60">
        <f t="shared" ref="AB29" si="30">+W29</f>
        <v>0</v>
      </c>
      <c r="AC29" s="39">
        <f t="shared" ref="AC29" si="31">+X29</f>
        <v>19.95</v>
      </c>
      <c r="AD29" s="60">
        <f t="shared" ref="AD29" si="32">(AG29-AC29)/AG29</f>
        <v>0</v>
      </c>
      <c r="AE29" s="121"/>
      <c r="AF29" s="130">
        <v>2</v>
      </c>
      <c r="AG29" s="44">
        <f t="shared" ref="AG29" si="33">SUM(AJ29:AL29)+AE29</f>
        <v>19.95</v>
      </c>
      <c r="AH29" s="52"/>
      <c r="AJ29" s="17">
        <f t="shared" ref="AJ29" si="34">ROUND(AC29/(1-VLOOKUP(AF29,Group,2,FALSE)),2)</f>
        <v>19.95</v>
      </c>
      <c r="AK29" s="17">
        <f t="shared" ref="AK29" si="35">IF(VLOOKUP(AF29,Group,5,FALSE)="YES",VLOOKUP(ROUND(ROUND(AJ29,1)-AJ29,2),Round,2,FALSE)+VLOOKUP(AF29,Group,6,FALSE),0)</f>
        <v>0</v>
      </c>
      <c r="AL29" s="17">
        <f t="shared" ref="AL29" si="36">IF(VLOOKUP(AF29,Group,7,FALSE)="",0,ROUND(AJ29-0.04999,1)-AJ29+AM29)</f>
        <v>0</v>
      </c>
      <c r="AM29" s="17" t="str">
        <f t="shared" ref="AM29" si="37">IF(VLOOKUP(AF29,Group,7,FALSE)="","",VLOOKUP(AF29,Group,7,FALSE))</f>
        <v/>
      </c>
      <c r="AO29" s="99" t="s">
        <v>58</v>
      </c>
    </row>
    <row r="30" spans="1:41" s="3" customFormat="1" ht="3.95" customHeight="1" x14ac:dyDescent="0.2">
      <c r="B30" s="119"/>
      <c r="D30" s="40"/>
      <c r="E30" s="74"/>
      <c r="F30" s="74"/>
      <c r="G30" s="30"/>
      <c r="H30" s="30"/>
      <c r="I30" s="30"/>
      <c r="J30" s="30"/>
      <c r="K30" s="30"/>
      <c r="L30" s="30"/>
      <c r="M30" s="30"/>
      <c r="N30" s="30"/>
      <c r="P30" s="74"/>
      <c r="Q30" s="89"/>
      <c r="R30" s="29"/>
      <c r="S30" s="39"/>
      <c r="T30" s="37"/>
      <c r="U30" s="5"/>
      <c r="V30" s="52"/>
      <c r="W30" s="56"/>
      <c r="X30" s="39"/>
      <c r="Y30" s="52"/>
      <c r="Z30" s="6"/>
      <c r="AA30" s="39"/>
      <c r="AB30" s="60"/>
      <c r="AC30" s="39"/>
      <c r="AD30" s="60"/>
      <c r="AE30" s="75"/>
      <c r="AF30" s="147"/>
      <c r="AG30" s="39"/>
      <c r="AH30" s="52"/>
      <c r="AJ30" s="17"/>
      <c r="AK30" s="17"/>
      <c r="AL30" s="17"/>
      <c r="AM30" s="17"/>
      <c r="AO30" s="31"/>
    </row>
    <row r="31" spans="1:41" s="3" customFormat="1" ht="9.6" customHeight="1" x14ac:dyDescent="0.2">
      <c r="B31" s="119"/>
      <c r="D31" s="40" t="s">
        <v>123</v>
      </c>
      <c r="E31" s="158" t="s">
        <v>156</v>
      </c>
      <c r="F31" s="74"/>
      <c r="G31" s="30"/>
      <c r="H31" s="30"/>
      <c r="K31" s="30"/>
      <c r="L31" s="30"/>
      <c r="M31" s="30"/>
      <c r="N31" s="30"/>
      <c r="P31" s="74"/>
      <c r="Q31" s="89"/>
      <c r="R31" s="29"/>
      <c r="S31" s="39"/>
      <c r="T31" s="37"/>
      <c r="U31" s="5"/>
      <c r="V31" s="184"/>
      <c r="W31" s="56"/>
      <c r="X31" s="39"/>
      <c r="Y31" s="184"/>
      <c r="Z31" s="6"/>
      <c r="AA31" s="39"/>
      <c r="AB31" s="60"/>
      <c r="AC31" s="39"/>
      <c r="AD31" s="60"/>
      <c r="AE31" s="75"/>
      <c r="AF31" s="147"/>
      <c r="AG31" s="39"/>
      <c r="AH31" s="184"/>
      <c r="AJ31" s="17"/>
      <c r="AK31" s="17"/>
      <c r="AL31" s="17"/>
      <c r="AM31" s="17"/>
      <c r="AO31" s="31"/>
    </row>
    <row r="32" spans="1:41" s="3" customFormat="1" ht="3.95" customHeight="1" x14ac:dyDescent="0.2">
      <c r="B32" s="119"/>
      <c r="D32" s="40"/>
      <c r="E32" s="74"/>
      <c r="F32" s="74"/>
      <c r="G32" s="30"/>
      <c r="H32" s="30"/>
      <c r="I32" s="30"/>
      <c r="J32" s="30"/>
      <c r="K32" s="30"/>
      <c r="L32" s="30"/>
      <c r="M32" s="30"/>
      <c r="N32" s="30"/>
      <c r="P32" s="74"/>
      <c r="Q32" s="89"/>
      <c r="R32" s="29"/>
      <c r="S32" s="39"/>
      <c r="T32" s="37"/>
      <c r="U32" s="5"/>
      <c r="V32" s="52"/>
      <c r="W32" s="56"/>
      <c r="X32" s="39"/>
      <c r="Y32" s="52"/>
      <c r="Z32" s="6"/>
      <c r="AA32" s="39"/>
      <c r="AB32" s="60"/>
      <c r="AC32" s="39"/>
      <c r="AD32" s="60"/>
      <c r="AE32" s="75"/>
      <c r="AF32" s="147"/>
      <c r="AG32" s="39"/>
      <c r="AH32" s="52"/>
      <c r="AJ32" s="17"/>
      <c r="AK32" s="17"/>
      <c r="AL32" s="17"/>
      <c r="AM32" s="17"/>
      <c r="AO32" s="31"/>
    </row>
    <row r="33" spans="1:41" s="3" customFormat="1" ht="9.9499999999999993" customHeight="1" x14ac:dyDescent="0.2">
      <c r="A33" s="3" t="s">
        <v>116</v>
      </c>
      <c r="C33" s="73" t="s">
        <v>142</v>
      </c>
      <c r="M33" s="3" t="s">
        <v>118</v>
      </c>
      <c r="N33" s="3" t="s">
        <v>118</v>
      </c>
      <c r="O33" s="3" t="s">
        <v>118</v>
      </c>
      <c r="P33" s="74"/>
      <c r="Q33" s="89"/>
      <c r="R33" s="162" t="s">
        <v>125</v>
      </c>
      <c r="S33" s="163" t="s">
        <v>141</v>
      </c>
      <c r="T33" s="164"/>
      <c r="U33" s="5"/>
      <c r="V33" s="52"/>
      <c r="W33" s="56"/>
      <c r="X33" s="15"/>
      <c r="Y33" s="52"/>
      <c r="Z33" s="39"/>
      <c r="AA33" s="39"/>
      <c r="AB33" s="55"/>
      <c r="AC33" s="17"/>
      <c r="AD33" s="15"/>
      <c r="AE33" s="65"/>
      <c r="AF33" s="65"/>
      <c r="AG33" s="39"/>
      <c r="AH33" s="52"/>
      <c r="AO33" s="141"/>
    </row>
    <row r="34" spans="1:41" s="3" customFormat="1" ht="2.4500000000000002" customHeight="1" x14ac:dyDescent="0.2">
      <c r="C34" s="73"/>
      <c r="P34" s="74"/>
      <c r="Q34" s="89"/>
      <c r="R34" s="6"/>
      <c r="S34" s="39"/>
      <c r="T34" s="6"/>
      <c r="U34" s="5"/>
      <c r="V34" s="52"/>
      <c r="W34" s="56"/>
      <c r="X34" s="15"/>
      <c r="Y34" s="52"/>
      <c r="Z34" s="39"/>
      <c r="AA34" s="39"/>
      <c r="AB34" s="55"/>
      <c r="AC34" s="17"/>
      <c r="AD34" s="15"/>
      <c r="AE34" s="65"/>
      <c r="AF34" s="65"/>
      <c r="AG34" s="39"/>
      <c r="AH34" s="52"/>
      <c r="AO34" s="141"/>
    </row>
    <row r="35" spans="1:41" s="3" customFormat="1" ht="9.9499999999999993" customHeight="1" x14ac:dyDescent="0.2">
      <c r="D35" s="40" t="s">
        <v>8</v>
      </c>
      <c r="E35" s="142" t="s">
        <v>151</v>
      </c>
      <c r="G35" s="142"/>
      <c r="H35" s="142"/>
      <c r="J35" s="142"/>
      <c r="K35" s="142"/>
      <c r="L35" s="142"/>
      <c r="N35" s="142" t="s">
        <v>118</v>
      </c>
      <c r="O35" s="3" t="s">
        <v>118</v>
      </c>
      <c r="P35" s="74"/>
      <c r="Q35" s="89"/>
      <c r="R35" s="6"/>
      <c r="S35" s="39"/>
      <c r="T35" s="6"/>
      <c r="U35" s="5"/>
      <c r="V35" s="52"/>
      <c r="W35" s="56"/>
      <c r="X35" s="15"/>
      <c r="Y35" s="52"/>
      <c r="Z35" s="39"/>
      <c r="AA35" s="39"/>
      <c r="AB35" s="55"/>
      <c r="AC35" s="17"/>
      <c r="AD35" s="15"/>
      <c r="AE35" s="65"/>
      <c r="AF35" s="65"/>
      <c r="AG35" s="39"/>
      <c r="AH35" s="52"/>
      <c r="AO35" s="141"/>
    </row>
    <row r="36" spans="1:41" s="3" customFormat="1" ht="2.4500000000000002" customHeight="1" x14ac:dyDescent="0.2">
      <c r="C36" s="73"/>
      <c r="P36" s="74"/>
      <c r="Q36" s="89"/>
      <c r="R36" s="6"/>
      <c r="S36" s="39"/>
      <c r="T36" s="6"/>
      <c r="U36" s="5"/>
      <c r="V36" s="52"/>
      <c r="W36" s="56"/>
      <c r="X36" s="15"/>
      <c r="Y36" s="52"/>
      <c r="Z36" s="39"/>
      <c r="AA36" s="39"/>
      <c r="AB36" s="55"/>
      <c r="AC36" s="17"/>
      <c r="AD36" s="15"/>
      <c r="AE36" s="65"/>
      <c r="AF36" s="65"/>
      <c r="AG36" s="39"/>
      <c r="AH36" s="52"/>
      <c r="AO36" s="141"/>
    </row>
    <row r="37" spans="1:41" s="3" customFormat="1" ht="10.5" customHeight="1" x14ac:dyDescent="0.2">
      <c r="B37" s="113" t="s">
        <v>54</v>
      </c>
      <c r="D37" s="192" t="s">
        <v>147</v>
      </c>
      <c r="E37" s="74" t="s">
        <v>119</v>
      </c>
      <c r="F37" s="74"/>
      <c r="G37" s="30" t="s">
        <v>47</v>
      </c>
      <c r="H37" s="30"/>
      <c r="I37" s="30"/>
      <c r="J37" s="30"/>
      <c r="K37" s="30" t="s">
        <v>143</v>
      </c>
      <c r="L37" s="30"/>
      <c r="M37" s="30"/>
      <c r="N37" s="30"/>
      <c r="P37" s="74" t="s">
        <v>129</v>
      </c>
      <c r="Q37" s="89"/>
      <c r="R37" s="29"/>
      <c r="S37" s="39">
        <f>IF(Suggested="Yes",AA37,AG37)</f>
        <v>6.95</v>
      </c>
      <c r="T37" s="37" t="s">
        <v>46</v>
      </c>
      <c r="U37" s="5" t="str">
        <f>+Instructions!$B$3</f>
        <v>G</v>
      </c>
      <c r="V37" s="52"/>
      <c r="W37" s="56">
        <f>+Instructions!$C$22</f>
        <v>0</v>
      </c>
      <c r="X37" s="17">
        <f t="shared" ref="X37" si="38">ROUND($AA37*(1-W37)+0.004999,2)</f>
        <v>6.95</v>
      </c>
      <c r="Y37" s="52"/>
      <c r="Z37" s="6" t="s">
        <v>159</v>
      </c>
      <c r="AA37" s="39">
        <v>6.95</v>
      </c>
      <c r="AB37" s="60">
        <f t="shared" ref="AB37" si="39">+W37</f>
        <v>0</v>
      </c>
      <c r="AC37" s="17">
        <f t="shared" ref="AC37" si="40">+X37</f>
        <v>6.95</v>
      </c>
      <c r="AD37" s="12">
        <f t="shared" ref="AD37" si="41">(AG37-AC37)/AG37</f>
        <v>0</v>
      </c>
      <c r="AE37" s="121"/>
      <c r="AF37" s="128">
        <v>1</v>
      </c>
      <c r="AG37" s="38">
        <f t="shared" ref="AG37" si="42">SUM(AJ37:AL37)+AE37</f>
        <v>6.95</v>
      </c>
      <c r="AH37" s="52"/>
      <c r="AJ37" s="17">
        <f t="shared" ref="AJ37" si="43">ROUND(AC37/(1-VLOOKUP(AF37,Group,2,FALSE)),2)</f>
        <v>6.95</v>
      </c>
      <c r="AK37" s="17">
        <f t="shared" ref="AK37" si="44">IF(VLOOKUP(AF37,Group,5,FALSE)="YES",VLOOKUP(ROUND(ROUND(AJ37,1)-AJ37,2),Round,2,FALSE)+VLOOKUP(AF37,Group,6,FALSE),0)</f>
        <v>0</v>
      </c>
      <c r="AL37" s="17">
        <f t="shared" ref="AL37" si="45">IF(VLOOKUP(AF37,Group,7,FALSE)="",0,ROUND(AJ37-0.04999,1)-AJ37+AM37)</f>
        <v>0</v>
      </c>
      <c r="AM37" s="17" t="str">
        <f t="shared" ref="AM37" si="46">IF(VLOOKUP(AF37,Group,7,FALSE)="","",VLOOKUP(AF37,Group,7,FALSE))</f>
        <v/>
      </c>
      <c r="AO37" s="99" t="s">
        <v>58</v>
      </c>
    </row>
    <row r="38" spans="1:41" s="3" customFormat="1" ht="10.5" customHeight="1" x14ac:dyDescent="0.2">
      <c r="B38" s="113" t="s">
        <v>54</v>
      </c>
      <c r="D38" s="40"/>
      <c r="E38" s="74" t="s">
        <v>124</v>
      </c>
      <c r="F38" s="74"/>
      <c r="G38" s="30" t="s">
        <v>47</v>
      </c>
      <c r="H38" s="30"/>
      <c r="I38" s="30"/>
      <c r="J38" s="30"/>
      <c r="K38" s="30" t="s">
        <v>143</v>
      </c>
      <c r="L38" s="30"/>
      <c r="M38" s="30"/>
      <c r="N38" s="30"/>
      <c r="P38" s="74" t="s">
        <v>129</v>
      </c>
      <c r="Q38" s="89" t="s">
        <v>12</v>
      </c>
      <c r="R38" s="29" t="s">
        <v>51</v>
      </c>
      <c r="S38" s="39">
        <f>IF(Suggested="Yes",AA38,AG38)</f>
        <v>8.9499999999999993</v>
      </c>
      <c r="T38" s="37" t="s">
        <v>46</v>
      </c>
      <c r="U38" s="5" t="str">
        <f>+Instructions!$B$3</f>
        <v>G</v>
      </c>
      <c r="V38" s="52"/>
      <c r="W38" s="56">
        <f>+Instructions!$C$22</f>
        <v>0</v>
      </c>
      <c r="X38" s="17">
        <f t="shared" ref="X38:X39" si="47">ROUND($AA38*(1-W38)+0.004999,2)</f>
        <v>8.9499999999999993</v>
      </c>
      <c r="Y38" s="52"/>
      <c r="Z38" s="6" t="s">
        <v>159</v>
      </c>
      <c r="AA38" s="39">
        <v>8.9499999999999993</v>
      </c>
      <c r="AB38" s="60">
        <f t="shared" ref="AB38:AB39" si="48">+W38</f>
        <v>0</v>
      </c>
      <c r="AC38" s="17">
        <f t="shared" ref="AC38:AC39" si="49">+X38</f>
        <v>8.9499999999999993</v>
      </c>
      <c r="AD38" s="12">
        <f t="shared" ref="AD38:AD39" si="50">(AG38-AC38)/AG38</f>
        <v>0</v>
      </c>
      <c r="AE38" s="121"/>
      <c r="AF38" s="128">
        <v>1</v>
      </c>
      <c r="AG38" s="38">
        <f t="shared" ref="AG38:AG39" si="51">SUM(AJ38:AL38)+AE38</f>
        <v>8.9499999999999993</v>
      </c>
      <c r="AH38" s="52"/>
      <c r="AJ38" s="17">
        <f t="shared" ref="AJ38:AJ39" si="52">ROUND(AC38/(1-VLOOKUP(AF38,Group,2,FALSE)),2)</f>
        <v>8.9499999999999993</v>
      </c>
      <c r="AK38" s="17">
        <f t="shared" ref="AK38:AK39" si="53">IF(VLOOKUP(AF38,Group,5,FALSE)="YES",VLOOKUP(ROUND(ROUND(AJ38,1)-AJ38,2),Round,2,FALSE)+VLOOKUP(AF38,Group,6,FALSE),0)</f>
        <v>0</v>
      </c>
      <c r="AL38" s="17">
        <f t="shared" ref="AL38:AL39" si="54">IF(VLOOKUP(AF38,Group,7,FALSE)="",0,ROUND(AJ38-0.04999,1)-AJ38+AM38)</f>
        <v>0</v>
      </c>
      <c r="AM38" s="17" t="str">
        <f t="shared" ref="AM38:AM39" si="55">IF(VLOOKUP(AF38,Group,7,FALSE)="","",VLOOKUP(AF38,Group,7,FALSE))</f>
        <v/>
      </c>
      <c r="AO38" s="99" t="s">
        <v>58</v>
      </c>
    </row>
    <row r="39" spans="1:41" s="3" customFormat="1" ht="10.5" customHeight="1" x14ac:dyDescent="0.2">
      <c r="B39" s="113" t="s">
        <v>54</v>
      </c>
      <c r="D39" s="40"/>
      <c r="E39" s="74" t="s">
        <v>126</v>
      </c>
      <c r="F39" s="74"/>
      <c r="G39" s="30" t="s">
        <v>47</v>
      </c>
      <c r="H39" s="30"/>
      <c r="I39" s="30"/>
      <c r="J39" s="30"/>
      <c r="K39" s="30" t="s">
        <v>143</v>
      </c>
      <c r="L39" s="30"/>
      <c r="M39" s="30"/>
      <c r="N39" s="30"/>
      <c r="P39" s="74" t="s">
        <v>129</v>
      </c>
      <c r="Q39" s="89"/>
      <c r="R39" s="29"/>
      <c r="S39" s="39">
        <f>IF(Suggested="Yes",AA39,AG39)</f>
        <v>9.4</v>
      </c>
      <c r="T39" s="37" t="s">
        <v>46</v>
      </c>
      <c r="U39" s="5" t="str">
        <f>+Instructions!$B$3</f>
        <v>G</v>
      </c>
      <c r="V39" s="52"/>
      <c r="W39" s="56">
        <f>+Instructions!$C$22</f>
        <v>0</v>
      </c>
      <c r="X39" s="17">
        <f t="shared" si="47"/>
        <v>9.4</v>
      </c>
      <c r="Y39" s="52"/>
      <c r="Z39" s="6" t="s">
        <v>159</v>
      </c>
      <c r="AA39" s="39">
        <v>9.4</v>
      </c>
      <c r="AB39" s="60">
        <f t="shared" si="48"/>
        <v>0</v>
      </c>
      <c r="AC39" s="17">
        <f t="shared" si="49"/>
        <v>9.4</v>
      </c>
      <c r="AD39" s="12">
        <f t="shared" si="50"/>
        <v>0</v>
      </c>
      <c r="AE39" s="121"/>
      <c r="AF39" s="128">
        <v>1</v>
      </c>
      <c r="AG39" s="38">
        <f t="shared" si="51"/>
        <v>9.4</v>
      </c>
      <c r="AH39" s="52"/>
      <c r="AJ39" s="17">
        <f t="shared" si="52"/>
        <v>9.4</v>
      </c>
      <c r="AK39" s="17">
        <f t="shared" si="53"/>
        <v>0</v>
      </c>
      <c r="AL39" s="17">
        <f t="shared" si="54"/>
        <v>0</v>
      </c>
      <c r="AM39" s="17" t="str">
        <f t="shared" si="55"/>
        <v/>
      </c>
      <c r="AO39" s="99" t="s">
        <v>58</v>
      </c>
    </row>
    <row r="40" spans="1:41" s="3" customFormat="1" ht="2.4500000000000002" customHeight="1" x14ac:dyDescent="0.2">
      <c r="C40" s="73"/>
      <c r="P40" s="74"/>
      <c r="Q40" s="89"/>
      <c r="R40" s="6"/>
      <c r="S40" s="39"/>
      <c r="T40" s="6"/>
      <c r="U40" s="5"/>
      <c r="V40" s="52"/>
      <c r="W40" s="56"/>
      <c r="X40" s="15"/>
      <c r="Y40" s="52"/>
      <c r="Z40" s="39"/>
      <c r="AA40" s="39"/>
      <c r="AB40" s="55"/>
      <c r="AC40" s="17"/>
      <c r="AD40" s="15"/>
      <c r="AE40" s="65"/>
      <c r="AF40" s="65"/>
      <c r="AG40" s="39"/>
      <c r="AH40" s="52"/>
      <c r="AO40" s="141"/>
    </row>
    <row r="41" spans="1:41" s="3" customFormat="1" ht="9.9499999999999993" customHeight="1" x14ac:dyDescent="0.2">
      <c r="B41" s="114" t="s">
        <v>135</v>
      </c>
      <c r="D41" s="40"/>
      <c r="E41" s="74" t="s">
        <v>152</v>
      </c>
      <c r="F41" s="74"/>
      <c r="G41" s="30" t="s">
        <v>155</v>
      </c>
      <c r="H41" s="30"/>
      <c r="I41" s="30"/>
      <c r="J41" s="30"/>
      <c r="K41" s="30" t="s">
        <v>143</v>
      </c>
      <c r="L41" s="30"/>
      <c r="M41" s="30"/>
      <c r="N41" s="30"/>
      <c r="P41" s="74" t="s">
        <v>153</v>
      </c>
      <c r="Q41" s="89"/>
      <c r="R41" s="29"/>
      <c r="S41" s="39">
        <f t="shared" ref="S41" si="56">IF(Suggested="Yes",AA41,AG41)</f>
        <v>47.45</v>
      </c>
      <c r="T41" s="37" t="s">
        <v>45</v>
      </c>
      <c r="U41" s="5" t="str">
        <f>+Instructions!$B$3</f>
        <v>G</v>
      </c>
      <c r="V41" s="52"/>
      <c r="W41" s="56">
        <f>+Instructions!$C$22</f>
        <v>0</v>
      </c>
      <c r="X41" s="39">
        <f t="shared" ref="X41" si="57">ROUND($AA41*(1-W41)+0.004999,2)</f>
        <v>47.45</v>
      </c>
      <c r="Y41" s="52"/>
      <c r="Z41" s="6" t="s">
        <v>159</v>
      </c>
      <c r="AA41" s="39">
        <v>47.45</v>
      </c>
      <c r="AB41" s="60">
        <f t="shared" ref="AB41" si="58">+W41</f>
        <v>0</v>
      </c>
      <c r="AC41" s="39">
        <f t="shared" ref="AC41" si="59">+X41</f>
        <v>47.45</v>
      </c>
      <c r="AD41" s="60">
        <f t="shared" ref="AD41" si="60">(AG41-AC41)/AG41</f>
        <v>0</v>
      </c>
      <c r="AE41" s="121"/>
      <c r="AF41" s="130">
        <v>2</v>
      </c>
      <c r="AG41" s="44">
        <f t="shared" ref="AG41" si="61">SUM(AJ41:AL41)+AE41</f>
        <v>47.45</v>
      </c>
      <c r="AH41" s="52"/>
      <c r="AJ41" s="17">
        <f t="shared" ref="AJ41" si="62">ROUND(AC41/(1-VLOOKUP(AF41,Group,2,FALSE)),2)</f>
        <v>47.45</v>
      </c>
      <c r="AK41" s="17">
        <f t="shared" ref="AK41" si="63">IF(VLOOKUP(AF41,Group,5,FALSE)="YES",VLOOKUP(ROUND(ROUND(AJ41,1)-AJ41,2),Round,2,FALSE)+VLOOKUP(AF41,Group,6,FALSE),0)</f>
        <v>0</v>
      </c>
      <c r="AL41" s="17">
        <f t="shared" ref="AL41" si="64">IF(VLOOKUP(AF41,Group,7,FALSE)="",0,ROUND(AJ41-0.04999,1)-AJ41+AM41)</f>
        <v>0</v>
      </c>
      <c r="AM41" s="17" t="str">
        <f t="shared" ref="AM41" si="65">IF(VLOOKUP(AF41,Group,7,FALSE)="","",VLOOKUP(AF41,Group,7,FALSE))</f>
        <v/>
      </c>
      <c r="AO41" s="99" t="s">
        <v>58</v>
      </c>
    </row>
    <row r="42" spans="1:41" s="3" customFormat="1" ht="2.4500000000000002" customHeight="1" x14ac:dyDescent="0.2">
      <c r="C42" s="73"/>
      <c r="P42" s="74"/>
      <c r="Q42" s="89"/>
      <c r="R42" s="6"/>
      <c r="S42" s="39"/>
      <c r="T42" s="6"/>
      <c r="U42" s="5"/>
      <c r="V42" s="52"/>
      <c r="W42" s="56"/>
      <c r="X42" s="15"/>
      <c r="Y42" s="52"/>
      <c r="Z42" s="39"/>
      <c r="AA42" s="39"/>
      <c r="AB42" s="55"/>
      <c r="AC42" s="17"/>
      <c r="AD42" s="15"/>
      <c r="AE42" s="65"/>
      <c r="AF42" s="65"/>
      <c r="AG42" s="39"/>
      <c r="AH42" s="52"/>
      <c r="AO42" s="141"/>
    </row>
    <row r="43" spans="1:41" s="3" customFormat="1" ht="9.9499999999999993" customHeight="1" x14ac:dyDescent="0.2">
      <c r="B43" s="114" t="s">
        <v>135</v>
      </c>
      <c r="D43" s="40"/>
      <c r="E43" s="74" t="s">
        <v>132</v>
      </c>
      <c r="F43" s="74"/>
      <c r="G43" s="30" t="s">
        <v>101</v>
      </c>
      <c r="H43" s="30"/>
      <c r="I43" s="30"/>
      <c r="J43" s="30"/>
      <c r="K43" s="30" t="s">
        <v>143</v>
      </c>
      <c r="L43" s="30"/>
      <c r="M43" s="30"/>
      <c r="N43" s="30"/>
      <c r="P43" s="74" t="s">
        <v>139</v>
      </c>
      <c r="Q43" s="89"/>
      <c r="R43" s="29"/>
      <c r="S43" s="39">
        <f t="shared" ref="S43" si="66">IF(Suggested="Yes",AA43,AG43)</f>
        <v>16.100000000000001</v>
      </c>
      <c r="T43" s="37" t="s">
        <v>45</v>
      </c>
      <c r="U43" s="5" t="str">
        <f>+Instructions!$B$3</f>
        <v>G</v>
      </c>
      <c r="V43" s="52"/>
      <c r="W43" s="56">
        <f>+Instructions!$C$22</f>
        <v>0</v>
      </c>
      <c r="X43" s="39">
        <f t="shared" ref="X43" si="67">ROUND($AA43*(1-W43)+0.004999,2)</f>
        <v>16.100000000000001</v>
      </c>
      <c r="Y43" s="52"/>
      <c r="Z43" s="6" t="s">
        <v>159</v>
      </c>
      <c r="AA43" s="39">
        <v>16.100000000000001</v>
      </c>
      <c r="AB43" s="60">
        <f t="shared" ref="AB43" si="68">+W43</f>
        <v>0</v>
      </c>
      <c r="AC43" s="39">
        <f t="shared" ref="AC43" si="69">+X43</f>
        <v>16.100000000000001</v>
      </c>
      <c r="AD43" s="60">
        <f t="shared" ref="AD43" si="70">(AG43-AC43)/AG43</f>
        <v>0</v>
      </c>
      <c r="AE43" s="121"/>
      <c r="AF43" s="130">
        <v>2</v>
      </c>
      <c r="AG43" s="44">
        <f t="shared" ref="AG43" si="71">SUM(AJ43:AL43)+AE43</f>
        <v>16.100000000000001</v>
      </c>
      <c r="AH43" s="52"/>
      <c r="AJ43" s="17">
        <f t="shared" ref="AJ43" si="72">ROUND(AC43/(1-VLOOKUP(AF43,Group,2,FALSE)),2)</f>
        <v>16.100000000000001</v>
      </c>
      <c r="AK43" s="17">
        <f t="shared" ref="AK43" si="73">IF(VLOOKUP(AF43,Group,5,FALSE)="YES",VLOOKUP(ROUND(ROUND(AJ43,1)-AJ43,2),Round,2,FALSE)+VLOOKUP(AF43,Group,6,FALSE),0)</f>
        <v>0</v>
      </c>
      <c r="AL43" s="17">
        <f t="shared" ref="AL43" si="74">IF(VLOOKUP(AF43,Group,7,FALSE)="",0,ROUND(AJ43-0.04999,1)-AJ43+AM43)</f>
        <v>0</v>
      </c>
      <c r="AM43" s="17" t="str">
        <f t="shared" ref="AM43" si="75">IF(VLOOKUP(AF43,Group,7,FALSE)="","",VLOOKUP(AF43,Group,7,FALSE))</f>
        <v/>
      </c>
      <c r="AO43" s="99" t="s">
        <v>58</v>
      </c>
    </row>
    <row r="44" spans="1:41" s="3" customFormat="1" ht="3.95" customHeight="1" x14ac:dyDescent="0.2">
      <c r="B44" s="119"/>
      <c r="D44" s="40"/>
      <c r="E44" s="74"/>
      <c r="F44" s="74"/>
      <c r="G44" s="30"/>
      <c r="H44" s="30"/>
      <c r="I44" s="30"/>
      <c r="J44" s="30"/>
      <c r="K44" s="30"/>
      <c r="L44" s="30"/>
      <c r="M44" s="30"/>
      <c r="N44" s="30"/>
      <c r="P44" s="74"/>
      <c r="Q44" s="89"/>
      <c r="R44" s="29"/>
      <c r="S44" s="39"/>
      <c r="T44" s="37"/>
      <c r="U44" s="5"/>
      <c r="V44" s="52"/>
      <c r="W44" s="56"/>
      <c r="X44" s="39"/>
      <c r="Y44" s="52"/>
      <c r="Z44" s="6"/>
      <c r="AA44" s="39"/>
      <c r="AB44" s="60"/>
      <c r="AC44" s="39"/>
      <c r="AD44" s="60"/>
      <c r="AE44" s="75"/>
      <c r="AF44" s="147"/>
      <c r="AG44" s="39"/>
      <c r="AH44" s="52"/>
      <c r="AJ44" s="17"/>
      <c r="AK44" s="17"/>
      <c r="AL44" s="17"/>
      <c r="AM44" s="17"/>
      <c r="AO44" s="31"/>
    </row>
    <row r="45" spans="1:41" s="3" customFormat="1" ht="10.5" customHeight="1" x14ac:dyDescent="0.2">
      <c r="B45" s="113" t="s">
        <v>54</v>
      </c>
      <c r="D45" s="192" t="s">
        <v>138</v>
      </c>
      <c r="E45" s="74" t="s">
        <v>119</v>
      </c>
      <c r="F45" s="74"/>
      <c r="G45" s="30" t="s">
        <v>47</v>
      </c>
      <c r="H45" s="30"/>
      <c r="I45" s="30"/>
      <c r="J45" s="30"/>
      <c r="K45" s="30" t="s">
        <v>138</v>
      </c>
      <c r="L45" s="30"/>
      <c r="M45" s="30"/>
      <c r="N45" s="30"/>
      <c r="P45" s="74" t="s">
        <v>129</v>
      </c>
      <c r="Q45" s="89"/>
      <c r="R45" s="29"/>
      <c r="S45" s="39">
        <f>IF(Suggested="Yes",AA45,AG45)</f>
        <v>7.95</v>
      </c>
      <c r="T45" s="37" t="s">
        <v>46</v>
      </c>
      <c r="U45" s="5" t="str">
        <f>+Instructions!$B$3</f>
        <v>G</v>
      </c>
      <c r="V45" s="52"/>
      <c r="W45" s="56">
        <f>+Instructions!$C$22</f>
        <v>0</v>
      </c>
      <c r="X45" s="17">
        <f t="shared" ref="X45:X47" si="76">ROUND($AA45*(1-W45)+0.004999,2)</f>
        <v>7.95</v>
      </c>
      <c r="Y45" s="52"/>
      <c r="Z45" s="6" t="s">
        <v>159</v>
      </c>
      <c r="AA45" s="39">
        <v>7.95</v>
      </c>
      <c r="AB45" s="60">
        <f t="shared" ref="AB45:AB47" si="77">+W45</f>
        <v>0</v>
      </c>
      <c r="AC45" s="17">
        <f t="shared" ref="AC45:AC47" si="78">+X45</f>
        <v>7.95</v>
      </c>
      <c r="AD45" s="12">
        <f t="shared" ref="AD45:AD47" si="79">(AG45-AC45)/AG45</f>
        <v>0</v>
      </c>
      <c r="AE45" s="121"/>
      <c r="AF45" s="128">
        <v>1</v>
      </c>
      <c r="AG45" s="38">
        <f t="shared" ref="AG45:AG47" si="80">SUM(AJ45:AL45)+AE45</f>
        <v>7.95</v>
      </c>
      <c r="AH45" s="52"/>
      <c r="AJ45" s="17">
        <f t="shared" ref="AJ45:AJ47" si="81">ROUND(AC45/(1-VLOOKUP(AF45,Group,2,FALSE)),2)</f>
        <v>7.95</v>
      </c>
      <c r="AK45" s="17">
        <f t="shared" ref="AK45:AK47" si="82">IF(VLOOKUP(AF45,Group,5,FALSE)="YES",VLOOKUP(ROUND(ROUND(AJ45,1)-AJ45,2),Round,2,FALSE)+VLOOKUP(AF45,Group,6,FALSE),0)</f>
        <v>0</v>
      </c>
      <c r="AL45" s="17">
        <f t="shared" ref="AL45:AL47" si="83">IF(VLOOKUP(AF45,Group,7,FALSE)="",0,ROUND(AJ45-0.04999,1)-AJ45+AM45)</f>
        <v>0</v>
      </c>
      <c r="AM45" s="17" t="str">
        <f t="shared" ref="AM45:AM47" si="84">IF(VLOOKUP(AF45,Group,7,FALSE)="","",VLOOKUP(AF45,Group,7,FALSE))</f>
        <v/>
      </c>
      <c r="AO45" s="99" t="s">
        <v>58</v>
      </c>
    </row>
    <row r="46" spans="1:41" s="3" customFormat="1" ht="10.5" customHeight="1" x14ac:dyDescent="0.2">
      <c r="B46" s="113" t="s">
        <v>54</v>
      </c>
      <c r="D46" s="40"/>
      <c r="E46" s="74" t="s">
        <v>124</v>
      </c>
      <c r="F46" s="74"/>
      <c r="G46" s="30" t="s">
        <v>47</v>
      </c>
      <c r="H46" s="30"/>
      <c r="I46" s="30"/>
      <c r="J46" s="30"/>
      <c r="K46" s="30" t="s">
        <v>138</v>
      </c>
      <c r="L46" s="30"/>
      <c r="M46" s="30"/>
      <c r="N46" s="30"/>
      <c r="P46" s="74" t="s">
        <v>129</v>
      </c>
      <c r="Q46" s="89"/>
      <c r="R46" s="29"/>
      <c r="S46" s="39">
        <f>IF(Suggested="Yes",AA46,AG46)</f>
        <v>9.9499999999999993</v>
      </c>
      <c r="T46" s="37" t="s">
        <v>46</v>
      </c>
      <c r="U46" s="5" t="str">
        <f>+Instructions!$B$3</f>
        <v>G</v>
      </c>
      <c r="V46" s="52"/>
      <c r="W46" s="56">
        <f>+Instructions!$C$22</f>
        <v>0</v>
      </c>
      <c r="X46" s="17">
        <f t="shared" si="76"/>
        <v>9.9499999999999993</v>
      </c>
      <c r="Y46" s="52"/>
      <c r="Z46" s="6" t="s">
        <v>159</v>
      </c>
      <c r="AA46" s="39">
        <v>9.9499999999999993</v>
      </c>
      <c r="AB46" s="60">
        <f t="shared" si="77"/>
        <v>0</v>
      </c>
      <c r="AC46" s="17">
        <f t="shared" si="78"/>
        <v>9.9499999999999993</v>
      </c>
      <c r="AD46" s="12">
        <f t="shared" si="79"/>
        <v>0</v>
      </c>
      <c r="AE46" s="121"/>
      <c r="AF46" s="128">
        <v>1</v>
      </c>
      <c r="AG46" s="38">
        <f t="shared" si="80"/>
        <v>9.9499999999999993</v>
      </c>
      <c r="AH46" s="52"/>
      <c r="AJ46" s="17">
        <f t="shared" si="81"/>
        <v>9.9499999999999993</v>
      </c>
      <c r="AK46" s="17">
        <f t="shared" si="82"/>
        <v>0</v>
      </c>
      <c r="AL46" s="17">
        <f t="shared" si="83"/>
        <v>0</v>
      </c>
      <c r="AM46" s="17" t="str">
        <f t="shared" si="84"/>
        <v/>
      </c>
      <c r="AO46" s="99" t="s">
        <v>58</v>
      </c>
    </row>
    <row r="47" spans="1:41" s="3" customFormat="1" ht="10.5" customHeight="1" x14ac:dyDescent="0.2">
      <c r="B47" s="113" t="s">
        <v>54</v>
      </c>
      <c r="D47" s="40"/>
      <c r="E47" s="74" t="s">
        <v>126</v>
      </c>
      <c r="F47" s="74"/>
      <c r="G47" s="30" t="s">
        <v>47</v>
      </c>
      <c r="H47" s="30"/>
      <c r="I47" s="30"/>
      <c r="J47" s="30"/>
      <c r="K47" s="30" t="s">
        <v>138</v>
      </c>
      <c r="L47" s="30"/>
      <c r="M47" s="30"/>
      <c r="N47" s="30"/>
      <c r="P47" s="74" t="s">
        <v>129</v>
      </c>
      <c r="Q47" s="89"/>
      <c r="R47" s="29"/>
      <c r="S47" s="39">
        <f>IF(Suggested="Yes",AA47,AG47)</f>
        <v>10.45</v>
      </c>
      <c r="T47" s="37" t="s">
        <v>46</v>
      </c>
      <c r="U47" s="5" t="str">
        <f>+Instructions!$B$3</f>
        <v>G</v>
      </c>
      <c r="V47" s="52"/>
      <c r="W47" s="56">
        <f>+Instructions!$C$22</f>
        <v>0</v>
      </c>
      <c r="X47" s="17">
        <f t="shared" si="76"/>
        <v>10.45</v>
      </c>
      <c r="Y47" s="52"/>
      <c r="Z47" s="6" t="s">
        <v>159</v>
      </c>
      <c r="AA47" s="39">
        <v>10.45</v>
      </c>
      <c r="AB47" s="60">
        <f t="shared" si="77"/>
        <v>0</v>
      </c>
      <c r="AC47" s="17">
        <f t="shared" si="78"/>
        <v>10.45</v>
      </c>
      <c r="AD47" s="12">
        <f t="shared" si="79"/>
        <v>0</v>
      </c>
      <c r="AE47" s="121"/>
      <c r="AF47" s="128">
        <v>1</v>
      </c>
      <c r="AG47" s="38">
        <f t="shared" si="80"/>
        <v>10.45</v>
      </c>
      <c r="AH47" s="52"/>
      <c r="AJ47" s="17">
        <f t="shared" si="81"/>
        <v>10.45</v>
      </c>
      <c r="AK47" s="17">
        <f t="shared" si="82"/>
        <v>0</v>
      </c>
      <c r="AL47" s="17">
        <f t="shared" si="83"/>
        <v>0</v>
      </c>
      <c r="AM47" s="17" t="str">
        <f t="shared" si="84"/>
        <v/>
      </c>
      <c r="AO47" s="99" t="s">
        <v>58</v>
      </c>
    </row>
    <row r="48" spans="1:41" s="3" customFormat="1" ht="2.4500000000000002" customHeight="1" x14ac:dyDescent="0.2">
      <c r="C48" s="73"/>
      <c r="P48" s="74"/>
      <c r="Q48" s="89"/>
      <c r="R48" s="6"/>
      <c r="S48" s="39"/>
      <c r="T48" s="6"/>
      <c r="U48" s="5"/>
      <c r="V48" s="52"/>
      <c r="W48" s="56"/>
      <c r="X48" s="15"/>
      <c r="Y48" s="52"/>
      <c r="Z48" s="39"/>
      <c r="AA48" s="39"/>
      <c r="AB48" s="55"/>
      <c r="AC48" s="17"/>
      <c r="AD48" s="15"/>
      <c r="AE48" s="65"/>
      <c r="AF48" s="65"/>
      <c r="AG48" s="39"/>
      <c r="AH48" s="52"/>
      <c r="AO48" s="141"/>
    </row>
    <row r="49" spans="2:41" s="3" customFormat="1" ht="9.9499999999999993" customHeight="1" x14ac:dyDescent="0.2">
      <c r="B49" s="114" t="s">
        <v>135</v>
      </c>
      <c r="D49" s="40"/>
      <c r="E49" s="74" t="s">
        <v>152</v>
      </c>
      <c r="F49" s="74"/>
      <c r="G49" s="30" t="s">
        <v>155</v>
      </c>
      <c r="H49" s="30"/>
      <c r="I49" s="30"/>
      <c r="J49" s="30"/>
      <c r="K49" s="30" t="s">
        <v>138</v>
      </c>
      <c r="L49" s="30"/>
      <c r="M49" s="30"/>
      <c r="N49" s="30"/>
      <c r="P49" s="74" t="s">
        <v>153</v>
      </c>
      <c r="Q49" s="89"/>
      <c r="R49" s="29"/>
      <c r="S49" s="39">
        <f t="shared" ref="S49" si="85">IF(Suggested="Yes",AA49,AG49)</f>
        <v>47.45</v>
      </c>
      <c r="T49" s="37" t="s">
        <v>45</v>
      </c>
      <c r="U49" s="5" t="str">
        <f>+Instructions!$B$3</f>
        <v>G</v>
      </c>
      <c r="V49" s="52"/>
      <c r="W49" s="56">
        <f>+Instructions!$C$22</f>
        <v>0</v>
      </c>
      <c r="X49" s="39">
        <f t="shared" ref="X49" si="86">ROUND($AA49*(1-W49)+0.004999,2)</f>
        <v>47.45</v>
      </c>
      <c r="Y49" s="52"/>
      <c r="Z49" s="6" t="s">
        <v>159</v>
      </c>
      <c r="AA49" s="39">
        <v>47.45</v>
      </c>
      <c r="AB49" s="60">
        <f t="shared" ref="AB49" si="87">+W49</f>
        <v>0</v>
      </c>
      <c r="AC49" s="39">
        <f t="shared" ref="AC49" si="88">+X49</f>
        <v>47.45</v>
      </c>
      <c r="AD49" s="60">
        <f t="shared" ref="AD49" si="89">(AG49-AC49)/AG49</f>
        <v>0</v>
      </c>
      <c r="AE49" s="121"/>
      <c r="AF49" s="130">
        <v>2</v>
      </c>
      <c r="AG49" s="44">
        <f t="shared" ref="AG49" si="90">SUM(AJ49:AL49)+AE49</f>
        <v>47.45</v>
      </c>
      <c r="AH49" s="52"/>
      <c r="AJ49" s="17">
        <f t="shared" ref="AJ49" si="91">ROUND(AC49/(1-VLOOKUP(AF49,Group,2,FALSE)),2)</f>
        <v>47.45</v>
      </c>
      <c r="AK49" s="17">
        <f t="shared" ref="AK49" si="92">IF(VLOOKUP(AF49,Group,5,FALSE)="YES",VLOOKUP(ROUND(ROUND(AJ49,1)-AJ49,2),Round,2,FALSE)+VLOOKUP(AF49,Group,6,FALSE),0)</f>
        <v>0</v>
      </c>
      <c r="AL49" s="17">
        <f t="shared" ref="AL49" si="93">IF(VLOOKUP(AF49,Group,7,FALSE)="",0,ROUND(AJ49-0.04999,1)-AJ49+AM49)</f>
        <v>0</v>
      </c>
      <c r="AM49" s="17" t="str">
        <f t="shared" ref="AM49" si="94">IF(VLOOKUP(AF49,Group,7,FALSE)="","",VLOOKUP(AF49,Group,7,FALSE))</f>
        <v/>
      </c>
      <c r="AO49" s="99" t="s">
        <v>58</v>
      </c>
    </row>
    <row r="50" spans="2:41" s="3" customFormat="1" ht="2.4500000000000002" customHeight="1" x14ac:dyDescent="0.2">
      <c r="C50" s="73"/>
      <c r="P50" s="74"/>
      <c r="Q50" s="89"/>
      <c r="R50" s="6"/>
      <c r="S50" s="39"/>
      <c r="T50" s="6"/>
      <c r="U50" s="5"/>
      <c r="V50" s="52"/>
      <c r="W50" s="56"/>
      <c r="X50" s="15"/>
      <c r="Y50" s="52"/>
      <c r="Z50" s="39"/>
      <c r="AA50" s="39"/>
      <c r="AB50" s="55"/>
      <c r="AC50" s="17"/>
      <c r="AD50" s="15"/>
      <c r="AE50" s="65"/>
      <c r="AF50" s="65"/>
      <c r="AG50" s="39"/>
      <c r="AH50" s="52"/>
      <c r="AO50" s="141"/>
    </row>
    <row r="51" spans="2:41" s="3" customFormat="1" ht="9.9499999999999993" customHeight="1" x14ac:dyDescent="0.2">
      <c r="B51" s="114" t="s">
        <v>135</v>
      </c>
      <c r="D51" s="40"/>
      <c r="E51" s="74" t="s">
        <v>132</v>
      </c>
      <c r="F51" s="74"/>
      <c r="G51" s="30" t="s">
        <v>101</v>
      </c>
      <c r="H51" s="30"/>
      <c r="I51" s="30"/>
      <c r="J51" s="30"/>
      <c r="K51" s="30" t="s">
        <v>138</v>
      </c>
      <c r="L51" s="30"/>
      <c r="M51" s="30"/>
      <c r="N51" s="30"/>
      <c r="P51" s="74" t="s">
        <v>139</v>
      </c>
      <c r="Q51" s="89"/>
      <c r="R51" s="29"/>
      <c r="S51" s="39">
        <f t="shared" ref="S51" si="95">IF(Suggested="Yes",AA51,AG51)</f>
        <v>19.95</v>
      </c>
      <c r="T51" s="37" t="s">
        <v>45</v>
      </c>
      <c r="U51" s="5" t="str">
        <f>+Instructions!$B$3</f>
        <v>G</v>
      </c>
      <c r="V51" s="52"/>
      <c r="W51" s="56">
        <f>+Instructions!$C$22</f>
        <v>0</v>
      </c>
      <c r="X51" s="39">
        <f t="shared" ref="X51" si="96">ROUND($AA51*(1-W51)+0.004999,2)</f>
        <v>19.95</v>
      </c>
      <c r="Y51" s="52"/>
      <c r="Z51" s="6" t="s">
        <v>159</v>
      </c>
      <c r="AA51" s="39">
        <v>19.95</v>
      </c>
      <c r="AB51" s="60">
        <f t="shared" ref="AB51" si="97">+W51</f>
        <v>0</v>
      </c>
      <c r="AC51" s="39">
        <f t="shared" ref="AC51" si="98">+X51</f>
        <v>19.95</v>
      </c>
      <c r="AD51" s="60">
        <f t="shared" ref="AD51" si="99">(AG51-AC51)/AG51</f>
        <v>0</v>
      </c>
      <c r="AE51" s="121"/>
      <c r="AF51" s="130">
        <v>2</v>
      </c>
      <c r="AG51" s="44">
        <f t="shared" ref="AG51" si="100">SUM(AJ51:AL51)+AE51</f>
        <v>19.95</v>
      </c>
      <c r="AH51" s="52"/>
      <c r="AJ51" s="17">
        <f t="shared" ref="AJ51" si="101">ROUND(AC51/(1-VLOOKUP(AF51,Group,2,FALSE)),2)</f>
        <v>19.95</v>
      </c>
      <c r="AK51" s="17">
        <f t="shared" ref="AK51" si="102">IF(VLOOKUP(AF51,Group,5,FALSE)="YES",VLOOKUP(ROUND(ROUND(AJ51,1)-AJ51,2),Round,2,FALSE)+VLOOKUP(AF51,Group,6,FALSE),0)</f>
        <v>0</v>
      </c>
      <c r="AL51" s="17">
        <f t="shared" ref="AL51" si="103">IF(VLOOKUP(AF51,Group,7,FALSE)="",0,ROUND(AJ51-0.04999,1)-AJ51+AM51)</f>
        <v>0</v>
      </c>
      <c r="AM51" s="17" t="str">
        <f t="shared" ref="AM51" si="104">IF(VLOOKUP(AF51,Group,7,FALSE)="","",VLOOKUP(AF51,Group,7,FALSE))</f>
        <v/>
      </c>
      <c r="AO51" s="99" t="s">
        <v>58</v>
      </c>
    </row>
    <row r="52" spans="2:41" s="3" customFormat="1" ht="3.95" customHeight="1" x14ac:dyDescent="0.2">
      <c r="B52" s="119"/>
      <c r="D52" s="40"/>
      <c r="E52" s="74"/>
      <c r="F52" s="74"/>
      <c r="G52" s="30"/>
      <c r="H52" s="30"/>
      <c r="I52" s="30"/>
      <c r="J52" s="30"/>
      <c r="K52" s="30"/>
      <c r="L52" s="30"/>
      <c r="M52" s="30"/>
      <c r="N52" s="30"/>
      <c r="P52" s="74"/>
      <c r="Q52" s="89"/>
      <c r="R52" s="29"/>
      <c r="S52" s="39"/>
      <c r="T52" s="37"/>
      <c r="U52" s="5"/>
      <c r="V52" s="52"/>
      <c r="W52" s="56"/>
      <c r="X52" s="39"/>
      <c r="Y52" s="52"/>
      <c r="Z52" s="6"/>
      <c r="AA52" s="39"/>
      <c r="AB52" s="60"/>
      <c r="AC52" s="39"/>
      <c r="AD52" s="60"/>
      <c r="AE52" s="75"/>
      <c r="AF52" s="147"/>
      <c r="AG52" s="39"/>
      <c r="AH52" s="52"/>
      <c r="AJ52" s="17"/>
      <c r="AK52" s="17"/>
      <c r="AL52" s="17"/>
      <c r="AM52" s="17"/>
      <c r="AO52" s="31"/>
    </row>
    <row r="53" spans="2:41" s="3" customFormat="1" ht="9.9499999999999993" customHeight="1" x14ac:dyDescent="0.2">
      <c r="D53" s="40" t="s">
        <v>8</v>
      </c>
      <c r="E53" s="142" t="s">
        <v>148</v>
      </c>
      <c r="G53" s="142"/>
      <c r="H53" s="142"/>
      <c r="J53" s="142"/>
      <c r="K53" s="142"/>
      <c r="L53" s="142"/>
      <c r="N53" s="142" t="s">
        <v>118</v>
      </c>
      <c r="O53" s="3" t="s">
        <v>118</v>
      </c>
      <c r="P53" s="74"/>
      <c r="Q53" s="89"/>
      <c r="R53" s="6"/>
      <c r="S53" s="39"/>
      <c r="T53" s="6"/>
      <c r="U53" s="5"/>
      <c r="V53" s="52"/>
      <c r="W53" s="56"/>
      <c r="X53" s="15"/>
      <c r="Y53" s="52"/>
      <c r="Z53" s="39"/>
      <c r="AA53" s="39"/>
      <c r="AB53" s="55"/>
      <c r="AC53" s="17"/>
      <c r="AD53" s="15"/>
      <c r="AE53" s="65"/>
      <c r="AF53" s="65"/>
      <c r="AG53" s="39"/>
      <c r="AH53" s="52"/>
      <c r="AO53" s="141"/>
    </row>
    <row r="54" spans="2:41" s="3" customFormat="1" ht="2.4500000000000002" customHeight="1" x14ac:dyDescent="0.2">
      <c r="C54" s="73"/>
      <c r="P54" s="74"/>
      <c r="Q54" s="89"/>
      <c r="R54" s="6"/>
      <c r="S54" s="39"/>
      <c r="T54" s="6"/>
      <c r="U54" s="5"/>
      <c r="V54" s="52"/>
      <c r="W54" s="56"/>
      <c r="X54" s="15"/>
      <c r="Y54" s="52"/>
      <c r="Z54" s="39"/>
      <c r="AA54" s="39"/>
      <c r="AB54" s="55"/>
      <c r="AC54" s="17"/>
      <c r="AD54" s="15"/>
      <c r="AE54" s="65"/>
      <c r="AF54" s="65"/>
      <c r="AG54" s="39"/>
      <c r="AH54" s="52"/>
      <c r="AO54" s="141"/>
    </row>
    <row r="55" spans="2:41" s="3" customFormat="1" ht="10.5" customHeight="1" x14ac:dyDescent="0.2">
      <c r="B55" s="113" t="s">
        <v>54</v>
      </c>
      <c r="D55" s="192" t="s">
        <v>147</v>
      </c>
      <c r="E55" s="74" t="s">
        <v>119</v>
      </c>
      <c r="F55" s="74"/>
      <c r="G55" s="30" t="s">
        <v>47</v>
      </c>
      <c r="H55" s="30"/>
      <c r="I55" s="30"/>
      <c r="J55" s="30"/>
      <c r="K55" s="30" t="s">
        <v>143</v>
      </c>
      <c r="L55" s="30"/>
      <c r="M55" s="30"/>
      <c r="N55" s="30"/>
      <c r="P55" s="74" t="s">
        <v>129</v>
      </c>
      <c r="Q55" s="89"/>
      <c r="R55" s="29"/>
      <c r="S55" s="39">
        <f>IF(Suggested="Yes",AA55,AG55)</f>
        <v>7.55</v>
      </c>
      <c r="T55" s="37" t="s">
        <v>46</v>
      </c>
      <c r="U55" s="5" t="str">
        <f>+Instructions!$B$3</f>
        <v>G</v>
      </c>
      <c r="V55" s="52"/>
      <c r="W55" s="56">
        <f>+Instructions!$C$22</f>
        <v>0</v>
      </c>
      <c r="X55" s="17">
        <f t="shared" ref="X55:X57" si="105">ROUND($AA55*(1-W55)+0.004999,2)</f>
        <v>7.55</v>
      </c>
      <c r="Y55" s="52"/>
      <c r="Z55" s="6" t="s">
        <v>159</v>
      </c>
      <c r="AA55" s="39">
        <v>7.55</v>
      </c>
      <c r="AB55" s="60">
        <f t="shared" ref="AB55:AB57" si="106">+W55</f>
        <v>0</v>
      </c>
      <c r="AC55" s="17">
        <f t="shared" ref="AC55:AC57" si="107">+X55</f>
        <v>7.55</v>
      </c>
      <c r="AD55" s="12">
        <f t="shared" ref="AD55:AD57" si="108">(AG55-AC55)/AG55</f>
        <v>0</v>
      </c>
      <c r="AE55" s="121"/>
      <c r="AF55" s="128">
        <v>1</v>
      </c>
      <c r="AG55" s="38">
        <f t="shared" ref="AG55:AG57" si="109">SUM(AJ55:AL55)+AE55</f>
        <v>7.55</v>
      </c>
      <c r="AH55" s="52"/>
      <c r="AJ55" s="17">
        <f t="shared" ref="AJ55:AJ57" si="110">ROUND(AC55/(1-VLOOKUP(AF55,Group,2,FALSE)),2)</f>
        <v>7.55</v>
      </c>
      <c r="AK55" s="17">
        <f t="shared" ref="AK55:AK57" si="111">IF(VLOOKUP(AF55,Group,5,FALSE)="YES",VLOOKUP(ROUND(ROUND(AJ55,1)-AJ55,2),Round,2,FALSE)+VLOOKUP(AF55,Group,6,FALSE),0)</f>
        <v>0</v>
      </c>
      <c r="AL55" s="17">
        <f t="shared" ref="AL55:AL57" si="112">IF(VLOOKUP(AF55,Group,7,FALSE)="",0,ROUND(AJ55-0.04999,1)-AJ55+AM55)</f>
        <v>0</v>
      </c>
      <c r="AM55" s="17" t="str">
        <f t="shared" ref="AM55:AM57" si="113">IF(VLOOKUP(AF55,Group,7,FALSE)="","",VLOOKUP(AF55,Group,7,FALSE))</f>
        <v/>
      </c>
      <c r="AO55" s="99" t="s">
        <v>58</v>
      </c>
    </row>
    <row r="56" spans="2:41" s="3" customFormat="1" ht="10.5" customHeight="1" x14ac:dyDescent="0.2">
      <c r="B56" s="113" t="s">
        <v>54</v>
      </c>
      <c r="D56" s="40"/>
      <c r="E56" s="74" t="s">
        <v>124</v>
      </c>
      <c r="F56" s="74"/>
      <c r="G56" s="30" t="s">
        <v>47</v>
      </c>
      <c r="H56" s="30"/>
      <c r="I56" s="30"/>
      <c r="J56" s="30"/>
      <c r="K56" s="30" t="s">
        <v>143</v>
      </c>
      <c r="L56" s="30"/>
      <c r="M56" s="30"/>
      <c r="N56" s="30"/>
      <c r="P56" s="74" t="s">
        <v>129</v>
      </c>
      <c r="Q56" s="89" t="s">
        <v>12</v>
      </c>
      <c r="R56" s="29" t="s">
        <v>122</v>
      </c>
      <c r="S56" s="39">
        <f>IF(Suggested="Yes",AA56,AG56)</f>
        <v>9.65</v>
      </c>
      <c r="T56" s="37" t="s">
        <v>46</v>
      </c>
      <c r="U56" s="5" t="str">
        <f>+Instructions!$B$3</f>
        <v>G</v>
      </c>
      <c r="V56" s="52"/>
      <c r="W56" s="56">
        <f>+Instructions!$C$22</f>
        <v>0</v>
      </c>
      <c r="X56" s="17">
        <f t="shared" si="105"/>
        <v>9.65</v>
      </c>
      <c r="Y56" s="52"/>
      <c r="Z56" s="6" t="s">
        <v>159</v>
      </c>
      <c r="AA56" s="39">
        <v>9.65</v>
      </c>
      <c r="AB56" s="60">
        <f t="shared" si="106"/>
        <v>0</v>
      </c>
      <c r="AC56" s="17">
        <f t="shared" si="107"/>
        <v>9.65</v>
      </c>
      <c r="AD56" s="12">
        <f t="shared" si="108"/>
        <v>0</v>
      </c>
      <c r="AE56" s="121"/>
      <c r="AF56" s="128">
        <v>1</v>
      </c>
      <c r="AG56" s="38">
        <f t="shared" si="109"/>
        <v>9.65</v>
      </c>
      <c r="AH56" s="52"/>
      <c r="AJ56" s="17">
        <f t="shared" si="110"/>
        <v>9.65</v>
      </c>
      <c r="AK56" s="17">
        <f t="shared" si="111"/>
        <v>0</v>
      </c>
      <c r="AL56" s="17">
        <f t="shared" si="112"/>
        <v>0</v>
      </c>
      <c r="AM56" s="17" t="str">
        <f t="shared" si="113"/>
        <v/>
      </c>
      <c r="AO56" s="99" t="s">
        <v>58</v>
      </c>
    </row>
    <row r="57" spans="2:41" s="3" customFormat="1" ht="10.5" customHeight="1" x14ac:dyDescent="0.2">
      <c r="B57" s="113" t="s">
        <v>54</v>
      </c>
      <c r="D57" s="40"/>
      <c r="E57" s="74" t="s">
        <v>126</v>
      </c>
      <c r="F57" s="74"/>
      <c r="G57" s="30" t="s">
        <v>47</v>
      </c>
      <c r="H57" s="30"/>
      <c r="I57" s="30"/>
      <c r="J57" s="30"/>
      <c r="K57" s="30" t="s">
        <v>143</v>
      </c>
      <c r="L57" s="30"/>
      <c r="M57" s="30"/>
      <c r="N57" s="30"/>
      <c r="P57" s="74" t="s">
        <v>129</v>
      </c>
      <c r="Q57" s="89"/>
      <c r="R57" s="29"/>
      <c r="S57" s="39">
        <f>IF(Suggested="Yes",AA57,AG57)</f>
        <v>10</v>
      </c>
      <c r="T57" s="37" t="s">
        <v>46</v>
      </c>
      <c r="U57" s="5" t="str">
        <f>+Instructions!$B$3</f>
        <v>G</v>
      </c>
      <c r="V57" s="52"/>
      <c r="W57" s="56">
        <f>+Instructions!$C$22</f>
        <v>0</v>
      </c>
      <c r="X57" s="17">
        <f t="shared" si="105"/>
        <v>10</v>
      </c>
      <c r="Y57" s="52"/>
      <c r="Z57" s="6" t="s">
        <v>159</v>
      </c>
      <c r="AA57" s="39">
        <v>10</v>
      </c>
      <c r="AB57" s="60">
        <f t="shared" si="106"/>
        <v>0</v>
      </c>
      <c r="AC57" s="17">
        <f t="shared" si="107"/>
        <v>10</v>
      </c>
      <c r="AD57" s="12">
        <f t="shared" si="108"/>
        <v>0</v>
      </c>
      <c r="AE57" s="121"/>
      <c r="AF57" s="128">
        <v>1</v>
      </c>
      <c r="AG57" s="38">
        <f t="shared" si="109"/>
        <v>10</v>
      </c>
      <c r="AH57" s="52"/>
      <c r="AJ57" s="17">
        <f t="shared" si="110"/>
        <v>10</v>
      </c>
      <c r="AK57" s="17">
        <f t="shared" si="111"/>
        <v>0</v>
      </c>
      <c r="AL57" s="17">
        <f t="shared" si="112"/>
        <v>0</v>
      </c>
      <c r="AM57" s="17" t="str">
        <f t="shared" si="113"/>
        <v/>
      </c>
      <c r="AO57" s="99" t="s">
        <v>58</v>
      </c>
    </row>
    <row r="58" spans="2:41" s="3" customFormat="1" ht="2.4500000000000002" customHeight="1" x14ac:dyDescent="0.2">
      <c r="C58" s="73"/>
      <c r="P58" s="74"/>
      <c r="Q58" s="89"/>
      <c r="R58" s="6"/>
      <c r="S58" s="39"/>
      <c r="T58" s="6"/>
      <c r="U58" s="5"/>
      <c r="V58" s="52"/>
      <c r="W58" s="56"/>
      <c r="X58" s="15"/>
      <c r="Y58" s="52"/>
      <c r="Z58" s="39"/>
      <c r="AA58" s="39"/>
      <c r="AB58" s="55"/>
      <c r="AC58" s="17"/>
      <c r="AD58" s="15"/>
      <c r="AE58" s="65"/>
      <c r="AF58" s="65"/>
      <c r="AG58" s="39"/>
      <c r="AH58" s="52"/>
      <c r="AO58" s="141"/>
    </row>
    <row r="59" spans="2:41" s="3" customFormat="1" ht="9.9499999999999993" customHeight="1" x14ac:dyDescent="0.2">
      <c r="B59" s="114" t="s">
        <v>135</v>
      </c>
      <c r="D59" s="40"/>
      <c r="E59" s="74" t="s">
        <v>152</v>
      </c>
      <c r="F59" s="74"/>
      <c r="G59" s="30" t="s">
        <v>155</v>
      </c>
      <c r="H59" s="30"/>
      <c r="I59" s="30"/>
      <c r="J59" s="30"/>
      <c r="K59" s="30" t="s">
        <v>143</v>
      </c>
      <c r="L59" s="30"/>
      <c r="M59" s="30"/>
      <c r="N59" s="30"/>
      <c r="P59" s="74" t="s">
        <v>153</v>
      </c>
      <c r="Q59" s="89"/>
      <c r="R59" s="29"/>
      <c r="S59" s="39">
        <f t="shared" ref="S59" si="114">IF(Suggested="Yes",AA59,AG59)</f>
        <v>47.45</v>
      </c>
      <c r="T59" s="37" t="s">
        <v>45</v>
      </c>
      <c r="U59" s="5" t="str">
        <f>+Instructions!$B$3</f>
        <v>G</v>
      </c>
      <c r="V59" s="52"/>
      <c r="W59" s="56">
        <f>+Instructions!$C$22</f>
        <v>0</v>
      </c>
      <c r="X59" s="39">
        <f t="shared" ref="X59" si="115">ROUND($AA59*(1-W59)+0.004999,2)</f>
        <v>47.45</v>
      </c>
      <c r="Y59" s="52"/>
      <c r="Z59" s="6" t="s">
        <v>159</v>
      </c>
      <c r="AA59" s="39">
        <v>47.45</v>
      </c>
      <c r="AB59" s="60">
        <f t="shared" ref="AB59" si="116">+W59</f>
        <v>0</v>
      </c>
      <c r="AC59" s="39">
        <f t="shared" ref="AC59" si="117">+X59</f>
        <v>47.45</v>
      </c>
      <c r="AD59" s="60">
        <f t="shared" ref="AD59" si="118">(AG59-AC59)/AG59</f>
        <v>0</v>
      </c>
      <c r="AE59" s="121"/>
      <c r="AF59" s="130">
        <v>2</v>
      </c>
      <c r="AG59" s="44">
        <f t="shared" ref="AG59" si="119">SUM(AJ59:AL59)+AE59</f>
        <v>47.45</v>
      </c>
      <c r="AH59" s="52"/>
      <c r="AJ59" s="17">
        <f t="shared" ref="AJ59" si="120">ROUND(AC59/(1-VLOOKUP(AF59,Group,2,FALSE)),2)</f>
        <v>47.45</v>
      </c>
      <c r="AK59" s="17">
        <f t="shared" ref="AK59" si="121">IF(VLOOKUP(AF59,Group,5,FALSE)="YES",VLOOKUP(ROUND(ROUND(AJ59,1)-AJ59,2),Round,2,FALSE)+VLOOKUP(AF59,Group,6,FALSE),0)</f>
        <v>0</v>
      </c>
      <c r="AL59" s="17">
        <f t="shared" ref="AL59" si="122">IF(VLOOKUP(AF59,Group,7,FALSE)="",0,ROUND(AJ59-0.04999,1)-AJ59+AM59)</f>
        <v>0</v>
      </c>
      <c r="AM59" s="17" t="str">
        <f t="shared" ref="AM59" si="123">IF(VLOOKUP(AF59,Group,7,FALSE)="","",VLOOKUP(AF59,Group,7,FALSE))</f>
        <v/>
      </c>
      <c r="AO59" s="99" t="s">
        <v>58</v>
      </c>
    </row>
    <row r="60" spans="2:41" s="3" customFormat="1" ht="2.4500000000000002" customHeight="1" x14ac:dyDescent="0.2">
      <c r="C60" s="73"/>
      <c r="P60" s="74"/>
      <c r="Q60" s="89"/>
      <c r="R60" s="6"/>
      <c r="S60" s="39"/>
      <c r="T60" s="6"/>
      <c r="U60" s="5"/>
      <c r="V60" s="52"/>
      <c r="W60" s="56"/>
      <c r="X60" s="15"/>
      <c r="Y60" s="52"/>
      <c r="Z60" s="39"/>
      <c r="AA60" s="39"/>
      <c r="AB60" s="55"/>
      <c r="AC60" s="17"/>
      <c r="AD60" s="15"/>
      <c r="AE60" s="65"/>
      <c r="AF60" s="65"/>
      <c r="AG60" s="39"/>
      <c r="AH60" s="52"/>
      <c r="AO60" s="141"/>
    </row>
    <row r="61" spans="2:41" s="3" customFormat="1" ht="9.9499999999999993" customHeight="1" x14ac:dyDescent="0.2">
      <c r="B61" s="114" t="s">
        <v>135</v>
      </c>
      <c r="D61" s="40"/>
      <c r="E61" s="74" t="s">
        <v>132</v>
      </c>
      <c r="F61" s="74"/>
      <c r="G61" s="30" t="s">
        <v>101</v>
      </c>
      <c r="H61" s="30"/>
      <c r="I61" s="30"/>
      <c r="J61" s="30"/>
      <c r="K61" s="30" t="s">
        <v>143</v>
      </c>
      <c r="L61" s="30"/>
      <c r="M61" s="30"/>
      <c r="N61" s="30"/>
      <c r="P61" s="74" t="s">
        <v>139</v>
      </c>
      <c r="Q61" s="89"/>
      <c r="R61" s="29"/>
      <c r="S61" s="39">
        <f t="shared" ref="S61" si="124">IF(Suggested="Yes",AA61,AG61)</f>
        <v>16.100000000000001</v>
      </c>
      <c r="T61" s="37" t="s">
        <v>45</v>
      </c>
      <c r="U61" s="5" t="str">
        <f>+Instructions!$B$3</f>
        <v>G</v>
      </c>
      <c r="V61" s="52"/>
      <c r="W61" s="56">
        <f>+Instructions!$C$22</f>
        <v>0</v>
      </c>
      <c r="X61" s="39">
        <f t="shared" ref="X61" si="125">ROUND($AA61*(1-W61)+0.004999,2)</f>
        <v>16.100000000000001</v>
      </c>
      <c r="Y61" s="52"/>
      <c r="Z61" s="6" t="s">
        <v>159</v>
      </c>
      <c r="AA61" s="39">
        <v>16.100000000000001</v>
      </c>
      <c r="AB61" s="60">
        <f t="shared" ref="AB61" si="126">+W61</f>
        <v>0</v>
      </c>
      <c r="AC61" s="39">
        <f t="shared" ref="AC61" si="127">+X61</f>
        <v>16.100000000000001</v>
      </c>
      <c r="AD61" s="60">
        <f t="shared" ref="AD61" si="128">(AG61-AC61)/AG61</f>
        <v>0</v>
      </c>
      <c r="AE61" s="121"/>
      <c r="AF61" s="130">
        <v>2</v>
      </c>
      <c r="AG61" s="44">
        <f t="shared" ref="AG61" si="129">SUM(AJ61:AL61)+AE61</f>
        <v>16.100000000000001</v>
      </c>
      <c r="AH61" s="52"/>
      <c r="AJ61" s="17">
        <f t="shared" ref="AJ61" si="130">ROUND(AC61/(1-VLOOKUP(AF61,Group,2,FALSE)),2)</f>
        <v>16.100000000000001</v>
      </c>
      <c r="AK61" s="17">
        <f t="shared" ref="AK61" si="131">IF(VLOOKUP(AF61,Group,5,FALSE)="YES",VLOOKUP(ROUND(ROUND(AJ61,1)-AJ61,2),Round,2,FALSE)+VLOOKUP(AF61,Group,6,FALSE),0)</f>
        <v>0</v>
      </c>
      <c r="AL61" s="17">
        <f t="shared" ref="AL61" si="132">IF(VLOOKUP(AF61,Group,7,FALSE)="",0,ROUND(AJ61-0.04999,1)-AJ61+AM61)</f>
        <v>0</v>
      </c>
      <c r="AM61" s="17" t="str">
        <f t="shared" ref="AM61" si="133">IF(VLOOKUP(AF61,Group,7,FALSE)="","",VLOOKUP(AF61,Group,7,FALSE))</f>
        <v/>
      </c>
      <c r="AO61" s="99" t="s">
        <v>58</v>
      </c>
    </row>
    <row r="62" spans="2:41" s="3" customFormat="1" ht="3.95" customHeight="1" x14ac:dyDescent="0.2">
      <c r="B62" s="119"/>
      <c r="D62" s="40"/>
      <c r="E62" s="74"/>
      <c r="F62" s="74"/>
      <c r="G62" s="30"/>
      <c r="H62" s="30"/>
      <c r="I62" s="30"/>
      <c r="J62" s="30"/>
      <c r="K62" s="30"/>
      <c r="L62" s="30"/>
      <c r="M62" s="30"/>
      <c r="N62" s="30"/>
      <c r="P62" s="74"/>
      <c r="Q62" s="89"/>
      <c r="R62" s="29"/>
      <c r="S62" s="39"/>
      <c r="T62" s="37"/>
      <c r="U62" s="5"/>
      <c r="V62" s="52"/>
      <c r="W62" s="56"/>
      <c r="X62" s="39"/>
      <c r="Y62" s="52"/>
      <c r="Z62" s="6"/>
      <c r="AA62" s="39"/>
      <c r="AB62" s="60"/>
      <c r="AC62" s="39"/>
      <c r="AD62" s="60"/>
      <c r="AE62" s="75"/>
      <c r="AF62" s="147"/>
      <c r="AG62" s="39"/>
      <c r="AH62" s="52"/>
      <c r="AJ62" s="17"/>
      <c r="AK62" s="17"/>
      <c r="AL62" s="17"/>
      <c r="AM62" s="17"/>
      <c r="AO62" s="31"/>
    </row>
    <row r="63" spans="2:41" s="3" customFormat="1" ht="10.5" customHeight="1" x14ac:dyDescent="0.2">
      <c r="B63" s="113" t="s">
        <v>54</v>
      </c>
      <c r="D63" s="192" t="s">
        <v>138</v>
      </c>
      <c r="E63" s="74" t="s">
        <v>119</v>
      </c>
      <c r="F63" s="74"/>
      <c r="G63" s="30" t="s">
        <v>47</v>
      </c>
      <c r="H63" s="30"/>
      <c r="I63" s="30"/>
      <c r="J63" s="30"/>
      <c r="K63" s="30" t="s">
        <v>138</v>
      </c>
      <c r="L63" s="30"/>
      <c r="M63" s="30"/>
      <c r="N63" s="30"/>
      <c r="P63" s="74" t="s">
        <v>129</v>
      </c>
      <c r="Q63" s="89"/>
      <c r="R63" s="29"/>
      <c r="S63" s="39">
        <f>IF(Suggested="Yes",AA63,AG63)</f>
        <v>8.6</v>
      </c>
      <c r="T63" s="37" t="s">
        <v>46</v>
      </c>
      <c r="U63" s="5" t="str">
        <f>+Instructions!$B$3</f>
        <v>G</v>
      </c>
      <c r="V63" s="52"/>
      <c r="W63" s="56">
        <f>+Instructions!$C$22</f>
        <v>0</v>
      </c>
      <c r="X63" s="17">
        <f t="shared" ref="X63:X65" si="134">ROUND($AA63*(1-W63)+0.004999,2)</f>
        <v>8.6</v>
      </c>
      <c r="Y63" s="52"/>
      <c r="Z63" s="6" t="s">
        <v>159</v>
      </c>
      <c r="AA63" s="39">
        <v>8.6</v>
      </c>
      <c r="AB63" s="60">
        <f t="shared" ref="AB63:AB65" si="135">+W63</f>
        <v>0</v>
      </c>
      <c r="AC63" s="17">
        <f t="shared" ref="AC63:AC65" si="136">+X63</f>
        <v>8.6</v>
      </c>
      <c r="AD63" s="12">
        <f t="shared" ref="AD63:AD65" si="137">(AG63-AC63)/AG63</f>
        <v>0</v>
      </c>
      <c r="AE63" s="121"/>
      <c r="AF63" s="128">
        <v>1</v>
      </c>
      <c r="AG63" s="38">
        <f t="shared" ref="AG63:AG65" si="138">SUM(AJ63:AL63)+AE63</f>
        <v>8.6</v>
      </c>
      <c r="AH63" s="52"/>
      <c r="AJ63" s="17">
        <f t="shared" ref="AJ63:AJ65" si="139">ROUND(AC63/(1-VLOOKUP(AF63,Group,2,FALSE)),2)</f>
        <v>8.6</v>
      </c>
      <c r="AK63" s="17">
        <f t="shared" ref="AK63:AK65" si="140">IF(VLOOKUP(AF63,Group,5,FALSE)="YES",VLOOKUP(ROUND(ROUND(AJ63,1)-AJ63,2),Round,2,FALSE)+VLOOKUP(AF63,Group,6,FALSE),0)</f>
        <v>0</v>
      </c>
      <c r="AL63" s="17">
        <f t="shared" ref="AL63:AL65" si="141">IF(VLOOKUP(AF63,Group,7,FALSE)="",0,ROUND(AJ63-0.04999,1)-AJ63+AM63)</f>
        <v>0</v>
      </c>
      <c r="AM63" s="17" t="str">
        <f t="shared" ref="AM63:AM65" si="142">IF(VLOOKUP(AF63,Group,7,FALSE)="","",VLOOKUP(AF63,Group,7,FALSE))</f>
        <v/>
      </c>
      <c r="AO63" s="99" t="s">
        <v>58</v>
      </c>
    </row>
    <row r="64" spans="2:41" s="3" customFormat="1" ht="10.5" customHeight="1" x14ac:dyDescent="0.2">
      <c r="B64" s="113" t="s">
        <v>54</v>
      </c>
      <c r="D64" s="40"/>
      <c r="E64" s="74" t="s">
        <v>124</v>
      </c>
      <c r="F64" s="74"/>
      <c r="G64" s="30" t="s">
        <v>47</v>
      </c>
      <c r="H64" s="30"/>
      <c r="I64" s="30"/>
      <c r="J64" s="30"/>
      <c r="K64" s="30" t="s">
        <v>138</v>
      </c>
      <c r="L64" s="30"/>
      <c r="M64" s="30"/>
      <c r="N64" s="30"/>
      <c r="P64" s="74" t="s">
        <v>129</v>
      </c>
      <c r="Q64" s="89"/>
      <c r="R64" s="29"/>
      <c r="S64" s="39">
        <f>IF(Suggested="Yes",AA64,AG64)</f>
        <v>10.65</v>
      </c>
      <c r="T64" s="37" t="s">
        <v>46</v>
      </c>
      <c r="U64" s="5" t="str">
        <f>+Instructions!$B$3</f>
        <v>G</v>
      </c>
      <c r="V64" s="52"/>
      <c r="W64" s="56">
        <f>+Instructions!$C$22</f>
        <v>0</v>
      </c>
      <c r="X64" s="17">
        <f t="shared" si="134"/>
        <v>10.65</v>
      </c>
      <c r="Y64" s="52"/>
      <c r="Z64" s="6" t="s">
        <v>159</v>
      </c>
      <c r="AA64" s="39">
        <v>10.65</v>
      </c>
      <c r="AB64" s="60">
        <f t="shared" si="135"/>
        <v>0</v>
      </c>
      <c r="AC64" s="17">
        <f t="shared" si="136"/>
        <v>10.65</v>
      </c>
      <c r="AD64" s="12">
        <f t="shared" si="137"/>
        <v>0</v>
      </c>
      <c r="AE64" s="121"/>
      <c r="AF64" s="128">
        <v>1</v>
      </c>
      <c r="AG64" s="38">
        <f t="shared" si="138"/>
        <v>10.65</v>
      </c>
      <c r="AH64" s="52"/>
      <c r="AJ64" s="17">
        <f t="shared" si="139"/>
        <v>10.65</v>
      </c>
      <c r="AK64" s="17">
        <f t="shared" si="140"/>
        <v>0</v>
      </c>
      <c r="AL64" s="17">
        <f t="shared" si="141"/>
        <v>0</v>
      </c>
      <c r="AM64" s="17" t="str">
        <f t="shared" si="142"/>
        <v/>
      </c>
      <c r="AO64" s="99" t="s">
        <v>58</v>
      </c>
    </row>
    <row r="65" spans="2:41" s="3" customFormat="1" ht="10.5" customHeight="1" x14ac:dyDescent="0.2">
      <c r="B65" s="113" t="s">
        <v>54</v>
      </c>
      <c r="D65" s="40"/>
      <c r="E65" s="74" t="s">
        <v>126</v>
      </c>
      <c r="F65" s="74"/>
      <c r="G65" s="30" t="s">
        <v>47</v>
      </c>
      <c r="H65" s="30"/>
      <c r="I65" s="30"/>
      <c r="J65" s="30"/>
      <c r="K65" s="30" t="s">
        <v>138</v>
      </c>
      <c r="L65" s="30"/>
      <c r="M65" s="30"/>
      <c r="N65" s="30"/>
      <c r="P65" s="74" t="s">
        <v>129</v>
      </c>
      <c r="Q65" s="89"/>
      <c r="R65" s="29"/>
      <c r="S65" s="39">
        <f>IF(Suggested="Yes",AA65,AG65)</f>
        <v>11.05</v>
      </c>
      <c r="T65" s="37" t="s">
        <v>46</v>
      </c>
      <c r="U65" s="5" t="str">
        <f>+Instructions!$B$3</f>
        <v>G</v>
      </c>
      <c r="V65" s="52"/>
      <c r="W65" s="56">
        <f>+Instructions!$C$22</f>
        <v>0</v>
      </c>
      <c r="X65" s="17">
        <f t="shared" si="134"/>
        <v>11.05</v>
      </c>
      <c r="Y65" s="52"/>
      <c r="Z65" s="6" t="s">
        <v>159</v>
      </c>
      <c r="AA65" s="39">
        <v>11.05</v>
      </c>
      <c r="AB65" s="60">
        <f t="shared" si="135"/>
        <v>0</v>
      </c>
      <c r="AC65" s="17">
        <f t="shared" si="136"/>
        <v>11.05</v>
      </c>
      <c r="AD65" s="12">
        <f t="shared" si="137"/>
        <v>0</v>
      </c>
      <c r="AE65" s="121"/>
      <c r="AF65" s="128">
        <v>1</v>
      </c>
      <c r="AG65" s="38">
        <f t="shared" si="138"/>
        <v>11.05</v>
      </c>
      <c r="AH65" s="52"/>
      <c r="AJ65" s="17">
        <f t="shared" si="139"/>
        <v>11.05</v>
      </c>
      <c r="AK65" s="17">
        <f t="shared" si="140"/>
        <v>0</v>
      </c>
      <c r="AL65" s="17">
        <f t="shared" si="141"/>
        <v>0</v>
      </c>
      <c r="AM65" s="17" t="str">
        <f t="shared" si="142"/>
        <v/>
      </c>
      <c r="AO65" s="99" t="s">
        <v>58</v>
      </c>
    </row>
    <row r="66" spans="2:41" s="3" customFormat="1" ht="2.4500000000000002" customHeight="1" x14ac:dyDescent="0.2">
      <c r="C66" s="73"/>
      <c r="P66" s="74"/>
      <c r="Q66" s="89"/>
      <c r="R66" s="6"/>
      <c r="S66" s="39"/>
      <c r="T66" s="6"/>
      <c r="U66" s="5"/>
      <c r="V66" s="52"/>
      <c r="W66" s="56"/>
      <c r="X66" s="15"/>
      <c r="Y66" s="52"/>
      <c r="Z66" s="39"/>
      <c r="AA66" s="39"/>
      <c r="AB66" s="55"/>
      <c r="AC66" s="17"/>
      <c r="AD66" s="15"/>
      <c r="AE66" s="65"/>
      <c r="AF66" s="65"/>
      <c r="AG66" s="39"/>
      <c r="AH66" s="52"/>
      <c r="AO66" s="141"/>
    </row>
    <row r="67" spans="2:41" s="3" customFormat="1" ht="9.9499999999999993" customHeight="1" x14ac:dyDescent="0.2">
      <c r="B67" s="114" t="s">
        <v>135</v>
      </c>
      <c r="D67" s="40"/>
      <c r="E67" s="74" t="s">
        <v>152</v>
      </c>
      <c r="F67" s="74"/>
      <c r="G67" s="30" t="s">
        <v>155</v>
      </c>
      <c r="H67" s="30"/>
      <c r="I67" s="30"/>
      <c r="J67" s="30"/>
      <c r="K67" s="30" t="s">
        <v>138</v>
      </c>
      <c r="L67" s="30"/>
      <c r="M67" s="30"/>
      <c r="N67" s="30"/>
      <c r="P67" s="74" t="s">
        <v>153</v>
      </c>
      <c r="Q67" s="89"/>
      <c r="R67" s="29"/>
      <c r="S67" s="39">
        <f t="shared" ref="S67" si="143">IF(Suggested="Yes",AA67,AG67)</f>
        <v>47.45</v>
      </c>
      <c r="T67" s="37" t="s">
        <v>45</v>
      </c>
      <c r="U67" s="5" t="str">
        <f>+Instructions!$B$3</f>
        <v>G</v>
      </c>
      <c r="V67" s="52"/>
      <c r="W67" s="56">
        <f>+Instructions!$C$22</f>
        <v>0</v>
      </c>
      <c r="X67" s="39">
        <f t="shared" ref="X67" si="144">ROUND($AA67*(1-W67)+0.004999,2)</f>
        <v>47.45</v>
      </c>
      <c r="Y67" s="52"/>
      <c r="Z67" s="6" t="s">
        <v>159</v>
      </c>
      <c r="AA67" s="39">
        <v>47.45</v>
      </c>
      <c r="AB67" s="60">
        <f t="shared" ref="AB67" si="145">+W67</f>
        <v>0</v>
      </c>
      <c r="AC67" s="39">
        <f t="shared" ref="AC67" si="146">+X67</f>
        <v>47.45</v>
      </c>
      <c r="AD67" s="60">
        <f t="shared" ref="AD67" si="147">(AG67-AC67)/AG67</f>
        <v>0</v>
      </c>
      <c r="AE67" s="121"/>
      <c r="AF67" s="130">
        <v>2</v>
      </c>
      <c r="AG67" s="44">
        <f t="shared" ref="AG67" si="148">SUM(AJ67:AL67)+AE67</f>
        <v>47.45</v>
      </c>
      <c r="AH67" s="52"/>
      <c r="AJ67" s="17">
        <f t="shared" ref="AJ67" si="149">ROUND(AC67/(1-VLOOKUP(AF67,Group,2,FALSE)),2)</f>
        <v>47.45</v>
      </c>
      <c r="AK67" s="17">
        <f t="shared" ref="AK67" si="150">IF(VLOOKUP(AF67,Group,5,FALSE)="YES",VLOOKUP(ROUND(ROUND(AJ67,1)-AJ67,2),Round,2,FALSE)+VLOOKUP(AF67,Group,6,FALSE),0)</f>
        <v>0</v>
      </c>
      <c r="AL67" s="17">
        <f t="shared" ref="AL67" si="151">IF(VLOOKUP(AF67,Group,7,FALSE)="",0,ROUND(AJ67-0.04999,1)-AJ67+AM67)</f>
        <v>0</v>
      </c>
      <c r="AM67" s="17" t="str">
        <f t="shared" ref="AM67" si="152">IF(VLOOKUP(AF67,Group,7,FALSE)="","",VLOOKUP(AF67,Group,7,FALSE))</f>
        <v/>
      </c>
      <c r="AO67" s="99" t="s">
        <v>58</v>
      </c>
    </row>
    <row r="68" spans="2:41" s="3" customFormat="1" ht="2.4500000000000002" customHeight="1" x14ac:dyDescent="0.2">
      <c r="C68" s="73"/>
      <c r="P68" s="74"/>
      <c r="Q68" s="89"/>
      <c r="R68" s="6"/>
      <c r="S68" s="39"/>
      <c r="T68" s="6"/>
      <c r="U68" s="5"/>
      <c r="V68" s="52"/>
      <c r="W68" s="56"/>
      <c r="X68" s="15"/>
      <c r="Y68" s="52"/>
      <c r="Z68" s="39"/>
      <c r="AA68" s="39"/>
      <c r="AB68" s="55"/>
      <c r="AC68" s="17"/>
      <c r="AD68" s="15"/>
      <c r="AE68" s="65"/>
      <c r="AF68" s="65"/>
      <c r="AG68" s="39"/>
      <c r="AH68" s="52"/>
      <c r="AO68" s="141"/>
    </row>
    <row r="69" spans="2:41" s="3" customFormat="1" ht="9.9499999999999993" customHeight="1" x14ac:dyDescent="0.2">
      <c r="B69" s="114" t="s">
        <v>135</v>
      </c>
      <c r="D69" s="40"/>
      <c r="E69" s="74" t="s">
        <v>132</v>
      </c>
      <c r="F69" s="74"/>
      <c r="G69" s="30" t="s">
        <v>101</v>
      </c>
      <c r="H69" s="30"/>
      <c r="I69" s="30"/>
      <c r="J69" s="30"/>
      <c r="K69" s="30" t="s">
        <v>138</v>
      </c>
      <c r="L69" s="30"/>
      <c r="M69" s="30"/>
      <c r="N69" s="30"/>
      <c r="P69" s="74" t="s">
        <v>139</v>
      </c>
      <c r="Q69" s="89"/>
      <c r="R69" s="29"/>
      <c r="S69" s="39">
        <f t="shared" ref="S69" si="153">IF(Suggested="Yes",AA69,AG69)</f>
        <v>19.95</v>
      </c>
      <c r="T69" s="37" t="s">
        <v>45</v>
      </c>
      <c r="U69" s="5" t="str">
        <f>+Instructions!$B$3</f>
        <v>G</v>
      </c>
      <c r="V69" s="52"/>
      <c r="W69" s="56">
        <f>+Instructions!$C$22</f>
        <v>0</v>
      </c>
      <c r="X69" s="39">
        <f t="shared" ref="X69" si="154">ROUND($AA69*(1-W69)+0.004999,2)</f>
        <v>19.95</v>
      </c>
      <c r="Y69" s="52"/>
      <c r="Z69" s="6" t="s">
        <v>159</v>
      </c>
      <c r="AA69" s="39">
        <v>19.95</v>
      </c>
      <c r="AB69" s="60">
        <f t="shared" ref="AB69" si="155">+W69</f>
        <v>0</v>
      </c>
      <c r="AC69" s="39">
        <f t="shared" ref="AC69" si="156">+X69</f>
        <v>19.95</v>
      </c>
      <c r="AD69" s="60">
        <f t="shared" ref="AD69" si="157">(AG69-AC69)/AG69</f>
        <v>0</v>
      </c>
      <c r="AE69" s="121"/>
      <c r="AF69" s="130">
        <v>2</v>
      </c>
      <c r="AG69" s="44">
        <f t="shared" ref="AG69" si="158">SUM(AJ69:AL69)+AE69</f>
        <v>19.95</v>
      </c>
      <c r="AH69" s="52"/>
      <c r="AJ69" s="17">
        <f t="shared" ref="AJ69" si="159">ROUND(AC69/(1-VLOOKUP(AF69,Group,2,FALSE)),2)</f>
        <v>19.95</v>
      </c>
      <c r="AK69" s="17">
        <f t="shared" ref="AK69" si="160">IF(VLOOKUP(AF69,Group,5,FALSE)="YES",VLOOKUP(ROUND(ROUND(AJ69,1)-AJ69,2),Round,2,FALSE)+VLOOKUP(AF69,Group,6,FALSE),0)</f>
        <v>0</v>
      </c>
      <c r="AL69" s="17">
        <f t="shared" ref="AL69" si="161">IF(VLOOKUP(AF69,Group,7,FALSE)="",0,ROUND(AJ69-0.04999,1)-AJ69+AM69)</f>
        <v>0</v>
      </c>
      <c r="AM69" s="17" t="str">
        <f t="shared" ref="AM69" si="162">IF(VLOOKUP(AF69,Group,7,FALSE)="","",VLOOKUP(AF69,Group,7,FALSE))</f>
        <v/>
      </c>
      <c r="AO69" s="99" t="s">
        <v>58</v>
      </c>
    </row>
    <row r="70" spans="2:41" s="3" customFormat="1" ht="3.95" customHeight="1" x14ac:dyDescent="0.2">
      <c r="B70" s="119"/>
      <c r="D70" s="40"/>
      <c r="E70" s="74"/>
      <c r="F70" s="74"/>
      <c r="G70" s="30"/>
      <c r="H70" s="30"/>
      <c r="I70" s="30"/>
      <c r="J70" s="30"/>
      <c r="K70" s="30"/>
      <c r="L70" s="30"/>
      <c r="M70" s="30"/>
      <c r="N70" s="30"/>
      <c r="P70" s="74"/>
      <c r="Q70" s="89"/>
      <c r="R70" s="29"/>
      <c r="S70" s="39"/>
      <c r="T70" s="37"/>
      <c r="U70" s="5"/>
      <c r="V70" s="52"/>
      <c r="W70" s="56"/>
      <c r="X70" s="39"/>
      <c r="Y70" s="52"/>
      <c r="Z70" s="6"/>
      <c r="AA70" s="39"/>
      <c r="AB70" s="60"/>
      <c r="AC70" s="39"/>
      <c r="AD70" s="60"/>
      <c r="AE70" s="75"/>
      <c r="AF70" s="147"/>
      <c r="AG70" s="39"/>
      <c r="AH70" s="52"/>
      <c r="AJ70" s="17"/>
      <c r="AK70" s="17"/>
      <c r="AL70" s="17"/>
      <c r="AM70" s="17"/>
      <c r="AO70" s="31"/>
    </row>
    <row r="71" spans="2:41" s="3" customFormat="1" ht="9.6" customHeight="1" x14ac:dyDescent="0.2">
      <c r="B71" s="119"/>
      <c r="D71" s="40" t="s">
        <v>123</v>
      </c>
      <c r="E71" s="158" t="s">
        <v>156</v>
      </c>
      <c r="F71" s="74"/>
      <c r="G71" s="30"/>
      <c r="H71" s="30"/>
      <c r="K71" s="30"/>
      <c r="L71" s="30"/>
      <c r="M71" s="30"/>
      <c r="N71" s="30"/>
      <c r="P71" s="74"/>
      <c r="Q71" s="89"/>
      <c r="R71" s="29"/>
      <c r="S71" s="39"/>
      <c r="T71" s="37"/>
      <c r="U71" s="5"/>
      <c r="V71" s="184"/>
      <c r="W71" s="56"/>
      <c r="X71" s="39"/>
      <c r="Y71" s="184"/>
      <c r="Z71" s="6"/>
      <c r="AA71" s="39"/>
      <c r="AB71" s="60"/>
      <c r="AC71" s="39"/>
      <c r="AD71" s="60"/>
      <c r="AE71" s="75"/>
      <c r="AF71" s="147"/>
      <c r="AG71" s="39"/>
      <c r="AH71" s="184"/>
      <c r="AJ71" s="17"/>
      <c r="AK71" s="17"/>
      <c r="AL71" s="17"/>
      <c r="AM71" s="17"/>
      <c r="AO71" s="31"/>
    </row>
    <row r="72" spans="2:41" s="3" customFormat="1" ht="9.6" customHeight="1" x14ac:dyDescent="0.2">
      <c r="B72" s="119"/>
      <c r="D72" s="40"/>
      <c r="E72" s="158" t="s">
        <v>150</v>
      </c>
      <c r="F72" s="74"/>
      <c r="G72" s="30"/>
      <c r="H72" s="30"/>
      <c r="K72" s="30"/>
      <c r="L72" s="30"/>
      <c r="M72" s="30"/>
      <c r="N72" s="30"/>
      <c r="P72" s="74"/>
      <c r="Q72" s="89"/>
      <c r="R72" s="29"/>
      <c r="S72" s="39"/>
      <c r="T72" s="37"/>
      <c r="U72" s="5"/>
      <c r="V72" s="184"/>
      <c r="W72" s="56"/>
      <c r="X72" s="39"/>
      <c r="Y72" s="184"/>
      <c r="Z72" s="6"/>
      <c r="AA72" s="39"/>
      <c r="AB72" s="60"/>
      <c r="AC72" s="39"/>
      <c r="AD72" s="60"/>
      <c r="AE72" s="75"/>
      <c r="AF72" s="147"/>
      <c r="AG72" s="39"/>
      <c r="AH72" s="184"/>
      <c r="AJ72" s="17"/>
      <c r="AK72" s="17"/>
      <c r="AL72" s="17"/>
      <c r="AM72" s="17"/>
      <c r="AO72" s="31"/>
    </row>
    <row r="73" spans="2:41" s="3" customFormat="1" ht="9.6" customHeight="1" x14ac:dyDescent="0.2">
      <c r="B73" s="119"/>
      <c r="D73" s="40"/>
      <c r="E73" s="158" t="s">
        <v>149</v>
      </c>
      <c r="F73" s="74"/>
      <c r="G73" s="30"/>
      <c r="H73" s="30"/>
      <c r="K73" s="30"/>
      <c r="L73" s="30"/>
      <c r="M73" s="30"/>
      <c r="N73" s="30"/>
      <c r="P73" s="74"/>
      <c r="Q73" s="89"/>
      <c r="R73" s="29"/>
      <c r="S73" s="39"/>
      <c r="T73" s="37"/>
      <c r="U73" s="5"/>
      <c r="V73" s="184"/>
      <c r="W73" s="56"/>
      <c r="X73" s="39"/>
      <c r="Y73" s="184"/>
      <c r="Z73" s="6"/>
      <c r="AA73" s="39"/>
      <c r="AB73" s="60"/>
      <c r="AC73" s="39"/>
      <c r="AD73" s="60"/>
      <c r="AE73" s="75"/>
      <c r="AF73" s="147"/>
      <c r="AG73" s="39"/>
      <c r="AH73" s="184"/>
      <c r="AJ73" s="17"/>
      <c r="AK73" s="17"/>
      <c r="AL73" s="17"/>
      <c r="AM73" s="17"/>
      <c r="AO73" s="31"/>
    </row>
    <row r="74" spans="2:41" s="3" customFormat="1" ht="9.6" customHeight="1" x14ac:dyDescent="0.2">
      <c r="B74" s="119"/>
      <c r="D74" s="40"/>
      <c r="E74" s="158"/>
      <c r="F74" s="74"/>
      <c r="G74" s="30"/>
      <c r="H74" s="30"/>
      <c r="K74" s="30"/>
      <c r="L74" s="30"/>
      <c r="M74" s="30"/>
      <c r="N74" s="30"/>
      <c r="P74" s="74"/>
      <c r="Q74" s="89"/>
      <c r="R74" s="29"/>
      <c r="S74" s="39"/>
      <c r="T74" s="37"/>
      <c r="U74" s="5"/>
      <c r="V74" s="184"/>
      <c r="W74" s="56"/>
      <c r="X74" s="39"/>
      <c r="Y74" s="184"/>
      <c r="Z74" s="6"/>
      <c r="AA74" s="39"/>
      <c r="AB74" s="60"/>
      <c r="AC74" s="39"/>
      <c r="AD74" s="60"/>
      <c r="AE74" s="75"/>
      <c r="AF74" s="147"/>
      <c r="AG74" s="39"/>
      <c r="AH74" s="184"/>
      <c r="AJ74" s="17"/>
      <c r="AK74" s="17"/>
      <c r="AL74" s="17"/>
      <c r="AM74" s="17"/>
      <c r="AO74" s="31"/>
    </row>
    <row r="75" spans="2:41" s="3" customFormat="1" ht="9.6" customHeight="1" x14ac:dyDescent="0.2">
      <c r="B75" s="119"/>
      <c r="D75" s="40"/>
      <c r="E75" s="158"/>
      <c r="F75" s="74"/>
      <c r="G75" s="30"/>
      <c r="H75" s="30"/>
      <c r="K75" s="30"/>
      <c r="L75" s="30"/>
      <c r="M75" s="30"/>
      <c r="N75" s="30"/>
      <c r="P75" s="74"/>
      <c r="Q75" s="89"/>
      <c r="R75" s="29"/>
      <c r="S75" s="39"/>
      <c r="T75" s="37"/>
      <c r="U75" s="5"/>
      <c r="V75" s="184"/>
      <c r="W75" s="56"/>
      <c r="X75" s="39"/>
      <c r="Y75" s="184"/>
      <c r="Z75" s="6"/>
      <c r="AA75" s="39"/>
      <c r="AB75" s="60"/>
      <c r="AC75" s="39"/>
      <c r="AD75" s="60"/>
      <c r="AE75" s="75"/>
      <c r="AF75" s="147"/>
      <c r="AG75" s="39"/>
      <c r="AH75" s="184"/>
      <c r="AJ75" s="17"/>
      <c r="AK75" s="17"/>
      <c r="AL75" s="17"/>
      <c r="AM75" s="17"/>
      <c r="AO75" s="31"/>
    </row>
    <row r="76" spans="2:41" s="3" customFormat="1" ht="3.95" customHeight="1" x14ac:dyDescent="0.2">
      <c r="B76" s="119"/>
      <c r="D76" s="40"/>
      <c r="E76" s="74"/>
      <c r="F76" s="74"/>
      <c r="G76" s="30"/>
      <c r="H76" s="30"/>
      <c r="I76" s="30"/>
      <c r="J76" s="30"/>
      <c r="K76" s="30"/>
      <c r="L76" s="30"/>
      <c r="M76" s="30"/>
      <c r="N76" s="30"/>
      <c r="P76" s="74"/>
      <c r="Q76" s="89"/>
      <c r="R76" s="29"/>
      <c r="S76" s="39"/>
      <c r="T76" s="37"/>
      <c r="U76" s="5"/>
      <c r="V76" s="52"/>
      <c r="W76" s="56"/>
      <c r="X76" s="39"/>
      <c r="Y76" s="52"/>
      <c r="Z76" s="6"/>
      <c r="AA76" s="39"/>
      <c r="AB76" s="60"/>
      <c r="AC76" s="39"/>
      <c r="AD76" s="60"/>
      <c r="AE76" s="75"/>
      <c r="AF76" s="147"/>
      <c r="AG76" s="39"/>
      <c r="AH76" s="52"/>
      <c r="AJ76" s="17"/>
      <c r="AK76" s="17"/>
      <c r="AL76" s="17"/>
      <c r="AM76" s="17"/>
      <c r="AO76" s="31"/>
    </row>
    <row r="77" spans="2:41" s="3" customFormat="1" ht="9.9499999999999993" customHeight="1" x14ac:dyDescent="0.2">
      <c r="B77" s="119"/>
      <c r="D77" s="40"/>
      <c r="E77" s="74"/>
      <c r="F77" s="74"/>
      <c r="G77" s="30"/>
      <c r="H77" s="30"/>
      <c r="I77" s="30"/>
      <c r="J77" s="30"/>
      <c r="K77" s="30"/>
      <c r="L77" s="30"/>
      <c r="M77" s="30"/>
      <c r="N77" s="30"/>
      <c r="P77" s="74"/>
      <c r="Q77" s="89"/>
      <c r="R77" s="29"/>
      <c r="S77" s="39"/>
      <c r="T77" s="37"/>
      <c r="U77" s="5"/>
      <c r="V77" s="52"/>
      <c r="W77" s="56"/>
      <c r="X77" s="39"/>
      <c r="Y77" s="52"/>
      <c r="Z77" s="6"/>
      <c r="AA77" s="39"/>
      <c r="AB77" s="60"/>
      <c r="AC77" s="39"/>
      <c r="AD77" s="60"/>
      <c r="AE77" s="75"/>
      <c r="AF77" s="147"/>
      <c r="AG77" s="39"/>
      <c r="AH77" s="52"/>
      <c r="AJ77" s="17"/>
      <c r="AK77" s="17"/>
      <c r="AL77" s="17"/>
      <c r="AM77" s="17"/>
      <c r="AO77" s="31"/>
    </row>
    <row r="78" spans="2:41" s="3" customFormat="1" ht="9.9499999999999993" customHeight="1" x14ac:dyDescent="0.2">
      <c r="B78" s="119"/>
      <c r="D78" s="40"/>
      <c r="E78" s="74"/>
      <c r="F78" s="74"/>
      <c r="G78" s="30"/>
      <c r="H78" s="30"/>
      <c r="I78" s="30"/>
      <c r="J78" s="30"/>
      <c r="K78" s="30"/>
      <c r="L78" s="30"/>
      <c r="M78" s="30"/>
      <c r="N78" s="30"/>
      <c r="P78" s="74"/>
      <c r="Q78" s="89"/>
      <c r="R78" s="29"/>
      <c r="S78" s="39"/>
      <c r="T78" s="37"/>
      <c r="U78" s="5"/>
      <c r="V78" s="52"/>
      <c r="W78" s="56"/>
      <c r="X78" s="39"/>
      <c r="Y78" s="52"/>
      <c r="Z78" s="6"/>
      <c r="AA78" s="39"/>
      <c r="AB78" s="60"/>
      <c r="AC78" s="39"/>
      <c r="AD78" s="60"/>
      <c r="AE78" s="75"/>
      <c r="AF78" s="147"/>
      <c r="AG78" s="39"/>
      <c r="AH78" s="52"/>
      <c r="AJ78" s="17"/>
      <c r="AK78" s="17"/>
      <c r="AL78" s="17"/>
      <c r="AM78" s="17"/>
      <c r="AO78" s="31"/>
    </row>
    <row r="79" spans="2:41" s="3" customFormat="1" ht="9.9499999999999993" customHeight="1" x14ac:dyDescent="0.2">
      <c r="B79" s="119"/>
      <c r="D79" s="40"/>
      <c r="E79" s="74"/>
      <c r="F79" s="74"/>
      <c r="G79" s="30"/>
      <c r="H79" s="30"/>
      <c r="I79" s="30"/>
      <c r="J79" s="30"/>
      <c r="K79" s="30"/>
      <c r="L79" s="30"/>
      <c r="M79" s="30"/>
      <c r="N79" s="30"/>
      <c r="P79" s="74"/>
      <c r="Q79" s="89"/>
      <c r="R79" s="29"/>
      <c r="S79" s="39"/>
      <c r="T79" s="37"/>
      <c r="U79" s="5"/>
      <c r="V79" s="52"/>
      <c r="W79" s="56"/>
      <c r="X79" s="39"/>
      <c r="Y79" s="52"/>
      <c r="Z79" s="6"/>
      <c r="AA79" s="39"/>
      <c r="AB79" s="60"/>
      <c r="AC79" s="39"/>
      <c r="AD79" s="60"/>
      <c r="AE79" s="75"/>
      <c r="AF79" s="147"/>
      <c r="AG79" s="39"/>
      <c r="AH79" s="52"/>
      <c r="AJ79" s="17"/>
      <c r="AK79" s="17"/>
      <c r="AL79" s="17"/>
      <c r="AM79" s="17"/>
      <c r="AO79" s="31"/>
    </row>
    <row r="80" spans="2:41" s="3" customFormat="1" ht="9.9499999999999993" customHeight="1" x14ac:dyDescent="0.2">
      <c r="B80" s="119"/>
      <c r="D80" s="40"/>
      <c r="E80" s="74"/>
      <c r="F80" s="74"/>
      <c r="G80" s="30"/>
      <c r="H80" s="30"/>
      <c r="I80" s="30"/>
      <c r="J80" s="30"/>
      <c r="K80" s="30"/>
      <c r="L80" s="30"/>
      <c r="M80" s="30"/>
      <c r="N80" s="30"/>
      <c r="P80" s="74"/>
      <c r="Q80" s="89"/>
      <c r="R80" s="29"/>
      <c r="S80" s="39"/>
      <c r="T80" s="37"/>
      <c r="U80" s="5"/>
      <c r="V80" s="52"/>
      <c r="W80" s="56"/>
      <c r="X80" s="39"/>
      <c r="Y80" s="52"/>
      <c r="Z80" s="6"/>
      <c r="AA80" s="39"/>
      <c r="AB80" s="60"/>
      <c r="AC80" s="39"/>
      <c r="AD80" s="60"/>
      <c r="AE80" s="75"/>
      <c r="AF80" s="147"/>
      <c r="AG80" s="39"/>
      <c r="AH80" s="52"/>
      <c r="AJ80" s="17"/>
      <c r="AK80" s="17"/>
      <c r="AL80" s="17"/>
      <c r="AM80" s="17"/>
      <c r="AO80" s="31"/>
    </row>
    <row r="81" spans="2:41" s="3" customFormat="1" ht="9.9499999999999993" customHeight="1" x14ac:dyDescent="0.2">
      <c r="B81" s="119"/>
      <c r="D81" s="40"/>
      <c r="E81" s="74"/>
      <c r="F81" s="74"/>
      <c r="G81" s="30"/>
      <c r="H81" s="30"/>
      <c r="I81" s="30"/>
      <c r="J81" s="30"/>
      <c r="K81" s="30"/>
      <c r="L81" s="30"/>
      <c r="M81" s="30"/>
      <c r="N81" s="30"/>
      <c r="P81" s="74"/>
      <c r="Q81" s="89"/>
      <c r="R81" s="29"/>
      <c r="S81" s="39"/>
      <c r="T81" s="37"/>
      <c r="U81" s="5"/>
      <c r="V81" s="52"/>
      <c r="W81" s="56"/>
      <c r="X81" s="39"/>
      <c r="Y81" s="52"/>
      <c r="Z81" s="6"/>
      <c r="AA81" s="39"/>
      <c r="AB81" s="60"/>
      <c r="AC81" s="39"/>
      <c r="AD81" s="60"/>
      <c r="AE81" s="75"/>
      <c r="AF81" s="147"/>
      <c r="AG81" s="39"/>
      <c r="AH81" s="52"/>
      <c r="AJ81" s="17"/>
      <c r="AK81" s="17"/>
      <c r="AL81" s="17"/>
      <c r="AM81" s="17"/>
      <c r="AO81" s="31"/>
    </row>
    <row r="82" spans="2:41" s="3" customFormat="1" ht="9.9499999999999993" customHeight="1" x14ac:dyDescent="0.2">
      <c r="B82" s="119"/>
      <c r="D82" s="40"/>
      <c r="E82" s="74"/>
      <c r="F82" s="74"/>
      <c r="G82" s="30"/>
      <c r="H82" s="30"/>
      <c r="I82" s="30"/>
      <c r="J82" s="30"/>
      <c r="K82" s="30"/>
      <c r="L82" s="30"/>
      <c r="M82" s="30"/>
      <c r="N82" s="30"/>
      <c r="P82" s="74"/>
      <c r="Q82" s="89"/>
      <c r="R82" s="29"/>
      <c r="S82" s="39"/>
      <c r="T82" s="37"/>
      <c r="U82" s="5"/>
      <c r="V82" s="52"/>
      <c r="W82" s="56"/>
      <c r="X82" s="39"/>
      <c r="Y82" s="52"/>
      <c r="Z82" s="6"/>
      <c r="AA82" s="39"/>
      <c r="AB82" s="60"/>
      <c r="AC82" s="39"/>
      <c r="AD82" s="60"/>
      <c r="AE82" s="75"/>
      <c r="AF82" s="147"/>
      <c r="AG82" s="39"/>
      <c r="AH82" s="52"/>
      <c r="AJ82" s="17"/>
      <c r="AK82" s="17"/>
      <c r="AL82" s="17"/>
      <c r="AM82" s="17"/>
      <c r="AO82" s="31"/>
    </row>
    <row r="83" spans="2:41" s="3" customFormat="1" ht="9.9499999999999993" customHeight="1" x14ac:dyDescent="0.2">
      <c r="B83" s="119"/>
      <c r="D83" s="40"/>
      <c r="E83" s="74"/>
      <c r="F83" s="74"/>
      <c r="G83" s="30"/>
      <c r="H83" s="30"/>
      <c r="I83" s="30"/>
      <c r="J83" s="30"/>
      <c r="K83" s="30"/>
      <c r="L83" s="30"/>
      <c r="M83" s="30"/>
      <c r="N83" s="30"/>
      <c r="P83" s="74"/>
      <c r="Q83" s="89"/>
      <c r="R83" s="29"/>
      <c r="S83" s="39"/>
      <c r="T83" s="37"/>
      <c r="U83" s="5"/>
      <c r="V83" s="52"/>
      <c r="W83" s="56"/>
      <c r="X83" s="39"/>
      <c r="Y83" s="52"/>
      <c r="Z83" s="6"/>
      <c r="AA83" s="39"/>
      <c r="AB83" s="60"/>
      <c r="AC83" s="39"/>
      <c r="AD83" s="60"/>
      <c r="AE83" s="75"/>
      <c r="AF83" s="147"/>
      <c r="AG83" s="39"/>
      <c r="AH83" s="52"/>
      <c r="AJ83" s="17"/>
      <c r="AK83" s="17"/>
      <c r="AL83" s="17"/>
      <c r="AM83" s="17"/>
      <c r="AO83" s="31"/>
    </row>
    <row r="84" spans="2:41" s="3" customFormat="1" ht="9.9499999999999993" customHeight="1" x14ac:dyDescent="0.2">
      <c r="B84" s="119"/>
      <c r="D84" s="40"/>
      <c r="E84" s="74"/>
      <c r="F84" s="74"/>
      <c r="G84" s="30"/>
      <c r="H84" s="30"/>
      <c r="I84" s="30"/>
      <c r="J84" s="30"/>
      <c r="K84" s="30"/>
      <c r="L84" s="30"/>
      <c r="M84" s="30"/>
      <c r="N84" s="30"/>
      <c r="P84" s="74"/>
      <c r="Q84" s="89"/>
      <c r="R84" s="29"/>
      <c r="S84" s="39"/>
      <c r="T84" s="37"/>
      <c r="U84" s="5"/>
      <c r="V84" s="52"/>
      <c r="W84" s="56"/>
      <c r="X84" s="39"/>
      <c r="Y84" s="52"/>
      <c r="Z84" s="6"/>
      <c r="AA84" s="39"/>
      <c r="AB84" s="60"/>
      <c r="AC84" s="39"/>
      <c r="AD84" s="60"/>
      <c r="AE84" s="75"/>
      <c r="AF84" s="147"/>
      <c r="AG84" s="39"/>
      <c r="AH84" s="52"/>
      <c r="AJ84" s="17"/>
      <c r="AK84" s="17"/>
      <c r="AL84" s="17"/>
      <c r="AM84" s="17"/>
      <c r="AO84" s="31"/>
    </row>
    <row r="85" spans="2:41" s="3" customFormat="1" ht="9.9499999999999993" customHeight="1" x14ac:dyDescent="0.2">
      <c r="B85" s="119"/>
      <c r="D85" s="40"/>
      <c r="E85" s="74"/>
      <c r="F85" s="74"/>
      <c r="G85" s="30"/>
      <c r="H85" s="30"/>
      <c r="I85" s="30"/>
      <c r="J85" s="30"/>
      <c r="K85" s="30"/>
      <c r="L85" s="30"/>
      <c r="M85" s="30"/>
      <c r="N85" s="30"/>
      <c r="P85" s="74"/>
      <c r="Q85" s="89"/>
      <c r="R85" s="29"/>
      <c r="S85" s="39"/>
      <c r="T85" s="37"/>
      <c r="U85" s="5"/>
      <c r="V85" s="52"/>
      <c r="W85" s="56"/>
      <c r="X85" s="39"/>
      <c r="Y85" s="52"/>
      <c r="Z85" s="6"/>
      <c r="AA85" s="39"/>
      <c r="AB85" s="60"/>
      <c r="AC85" s="39"/>
      <c r="AD85" s="60"/>
      <c r="AE85" s="75"/>
      <c r="AF85" s="147"/>
      <c r="AG85" s="39"/>
      <c r="AH85" s="52"/>
      <c r="AJ85" s="17"/>
      <c r="AK85" s="17"/>
      <c r="AL85" s="17"/>
      <c r="AM85" s="17"/>
      <c r="AO85" s="31"/>
    </row>
    <row r="86" spans="2:41" s="3" customFormat="1" ht="9.9499999999999993" customHeight="1" x14ac:dyDescent="0.2">
      <c r="B86" s="119"/>
      <c r="D86" s="40"/>
      <c r="E86" s="74"/>
      <c r="F86" s="74"/>
      <c r="G86" s="30"/>
      <c r="H86" s="30"/>
      <c r="I86" s="30"/>
      <c r="J86" s="30"/>
      <c r="K86" s="30"/>
      <c r="L86" s="30"/>
      <c r="M86" s="30"/>
      <c r="N86" s="30"/>
      <c r="P86" s="74"/>
      <c r="Q86" s="89"/>
      <c r="R86" s="29"/>
      <c r="S86" s="39"/>
      <c r="T86" s="37"/>
      <c r="U86" s="5"/>
      <c r="V86" s="52"/>
      <c r="W86" s="56"/>
      <c r="X86" s="39"/>
      <c r="Y86" s="52"/>
      <c r="Z86" s="6"/>
      <c r="AA86" s="39"/>
      <c r="AB86" s="60"/>
      <c r="AC86" s="39"/>
      <c r="AD86" s="60"/>
      <c r="AE86" s="75"/>
      <c r="AF86" s="147"/>
      <c r="AG86" s="39"/>
      <c r="AH86" s="52"/>
      <c r="AJ86" s="17"/>
      <c r="AK86" s="17"/>
      <c r="AL86" s="17"/>
      <c r="AM86" s="17"/>
      <c r="AO86" s="31"/>
    </row>
    <row r="87" spans="2:41" s="3" customFormat="1" ht="9.9499999999999993" customHeight="1" x14ac:dyDescent="0.2">
      <c r="B87" s="119"/>
      <c r="D87" s="40"/>
      <c r="E87" s="74"/>
      <c r="F87" s="74"/>
      <c r="G87" s="30"/>
      <c r="H87" s="30"/>
      <c r="I87" s="30"/>
      <c r="J87" s="30"/>
      <c r="K87" s="30"/>
      <c r="L87" s="30"/>
      <c r="M87" s="30"/>
      <c r="N87" s="30"/>
      <c r="P87" s="74"/>
      <c r="Q87" s="89"/>
      <c r="R87" s="29"/>
      <c r="S87" s="39"/>
      <c r="T87" s="37"/>
      <c r="U87" s="5"/>
      <c r="V87" s="52"/>
      <c r="W87" s="56"/>
      <c r="X87" s="39"/>
      <c r="Y87" s="52"/>
      <c r="Z87" s="6"/>
      <c r="AA87" s="39"/>
      <c r="AB87" s="60"/>
      <c r="AC87" s="39"/>
      <c r="AD87" s="60"/>
      <c r="AE87" s="75"/>
      <c r="AF87" s="147"/>
      <c r="AG87" s="39"/>
      <c r="AH87" s="52"/>
      <c r="AJ87" s="17"/>
      <c r="AK87" s="17"/>
      <c r="AL87" s="17"/>
      <c r="AM87" s="17"/>
      <c r="AO87" s="31"/>
    </row>
    <row r="88" spans="2:41" s="3" customFormat="1" ht="9.9499999999999993" customHeight="1" x14ac:dyDescent="0.2">
      <c r="B88" s="119"/>
      <c r="D88" s="40"/>
      <c r="E88" s="74"/>
      <c r="F88" s="74"/>
      <c r="G88" s="30"/>
      <c r="H88" s="30"/>
      <c r="I88" s="30"/>
      <c r="J88" s="30"/>
      <c r="K88" s="30"/>
      <c r="L88" s="30"/>
      <c r="M88" s="30"/>
      <c r="N88" s="30"/>
      <c r="P88" s="74"/>
      <c r="Q88" s="89"/>
      <c r="R88" s="29"/>
      <c r="S88" s="39"/>
      <c r="T88" s="37"/>
      <c r="U88" s="5"/>
      <c r="V88" s="52"/>
      <c r="W88" s="56"/>
      <c r="X88" s="39"/>
      <c r="Y88" s="52"/>
      <c r="Z88" s="6"/>
      <c r="AA88" s="39"/>
      <c r="AB88" s="60"/>
      <c r="AC88" s="39"/>
      <c r="AD88" s="60"/>
      <c r="AE88" s="75"/>
      <c r="AF88" s="147"/>
      <c r="AG88" s="39"/>
      <c r="AH88" s="52"/>
      <c r="AJ88" s="17"/>
      <c r="AK88" s="17"/>
      <c r="AL88" s="17"/>
      <c r="AM88" s="17"/>
      <c r="AO88" s="31"/>
    </row>
    <row r="89" spans="2:41" s="3" customFormat="1" ht="9.9499999999999993" customHeight="1" x14ac:dyDescent="0.2">
      <c r="B89" s="119"/>
      <c r="D89" s="40"/>
      <c r="E89" s="74"/>
      <c r="F89" s="74"/>
      <c r="G89" s="30"/>
      <c r="H89" s="30"/>
      <c r="I89" s="30"/>
      <c r="J89" s="30"/>
      <c r="K89" s="30"/>
      <c r="L89" s="30"/>
      <c r="M89" s="30"/>
      <c r="N89" s="30"/>
      <c r="P89" s="74"/>
      <c r="Q89" s="89"/>
      <c r="R89" s="29"/>
      <c r="S89" s="39"/>
      <c r="T89" s="37"/>
      <c r="U89" s="5"/>
      <c r="V89" s="52"/>
      <c r="W89" s="56"/>
      <c r="X89" s="39"/>
      <c r="Y89" s="52"/>
      <c r="Z89" s="6"/>
      <c r="AA89" s="39"/>
      <c r="AB89" s="60"/>
      <c r="AC89" s="39"/>
      <c r="AD89" s="60"/>
      <c r="AE89" s="75"/>
      <c r="AF89" s="147"/>
      <c r="AG89" s="39"/>
      <c r="AH89" s="52"/>
      <c r="AJ89" s="17"/>
      <c r="AK89" s="17"/>
      <c r="AL89" s="17"/>
      <c r="AM89" s="17"/>
      <c r="AO89" s="31"/>
    </row>
    <row r="90" spans="2:41" s="3" customFormat="1" ht="9.9499999999999993" customHeight="1" x14ac:dyDescent="0.2">
      <c r="B90" s="119"/>
      <c r="D90" s="40"/>
      <c r="E90" s="74"/>
      <c r="F90" s="74"/>
      <c r="G90" s="30"/>
      <c r="H90" s="30"/>
      <c r="I90" s="30"/>
      <c r="J90" s="30"/>
      <c r="K90" s="30"/>
      <c r="L90" s="30"/>
      <c r="M90" s="30"/>
      <c r="N90" s="30"/>
      <c r="P90" s="74"/>
      <c r="Q90" s="89"/>
      <c r="R90" s="29"/>
      <c r="S90" s="39"/>
      <c r="T90" s="37"/>
      <c r="U90" s="5"/>
      <c r="V90" s="52"/>
      <c r="W90" s="56"/>
      <c r="X90" s="39"/>
      <c r="Y90" s="52"/>
      <c r="Z90" s="6"/>
      <c r="AA90" s="39"/>
      <c r="AB90" s="60"/>
      <c r="AC90" s="39"/>
      <c r="AD90" s="60"/>
      <c r="AE90" s="75"/>
      <c r="AF90" s="147"/>
      <c r="AG90" s="39"/>
      <c r="AH90" s="52"/>
      <c r="AJ90" s="17"/>
      <c r="AK90" s="17"/>
      <c r="AL90" s="17"/>
      <c r="AM90" s="17"/>
      <c r="AO90" s="31"/>
    </row>
    <row r="91" spans="2:41" s="3" customFormat="1" ht="9.9499999999999993" customHeight="1" x14ac:dyDescent="0.2">
      <c r="B91" s="119"/>
      <c r="D91" s="40"/>
      <c r="E91" s="74"/>
      <c r="F91" s="74"/>
      <c r="G91" s="30"/>
      <c r="H91" s="30"/>
      <c r="I91" s="30"/>
      <c r="J91" s="30"/>
      <c r="K91" s="30"/>
      <c r="L91" s="30"/>
      <c r="M91" s="30"/>
      <c r="N91" s="30"/>
      <c r="P91" s="74"/>
      <c r="Q91" s="89"/>
      <c r="R91" s="29"/>
      <c r="S91" s="39"/>
      <c r="T91" s="37"/>
      <c r="U91" s="5"/>
      <c r="V91" s="52"/>
      <c r="W91" s="56"/>
      <c r="X91" s="39"/>
      <c r="Y91" s="52"/>
      <c r="Z91" s="6"/>
      <c r="AA91" s="39"/>
      <c r="AB91" s="60"/>
      <c r="AC91" s="39"/>
      <c r="AD91" s="60"/>
      <c r="AE91" s="75"/>
      <c r="AF91" s="147"/>
      <c r="AG91" s="39"/>
      <c r="AH91" s="52"/>
      <c r="AJ91" s="17"/>
      <c r="AK91" s="17"/>
      <c r="AL91" s="17"/>
      <c r="AM91" s="17"/>
      <c r="AO91" s="31"/>
    </row>
    <row r="92" spans="2:41" s="3" customFormat="1" ht="9.9499999999999993" customHeight="1" x14ac:dyDescent="0.2">
      <c r="B92" s="119"/>
      <c r="D92" s="40"/>
      <c r="E92" s="74"/>
      <c r="F92" s="74"/>
      <c r="G92" s="30"/>
      <c r="H92" s="30"/>
      <c r="I92" s="30"/>
      <c r="J92" s="30"/>
      <c r="K92" s="30"/>
      <c r="L92" s="30"/>
      <c r="M92" s="30"/>
      <c r="N92" s="30"/>
      <c r="P92" s="74"/>
      <c r="Q92" s="89"/>
      <c r="R92" s="29"/>
      <c r="S92" s="39"/>
      <c r="T92" s="37"/>
      <c r="U92" s="5"/>
      <c r="V92" s="52"/>
      <c r="W92" s="56"/>
      <c r="X92" s="39"/>
      <c r="Y92" s="52"/>
      <c r="Z92" s="6"/>
      <c r="AA92" s="39"/>
      <c r="AB92" s="60"/>
      <c r="AC92" s="39"/>
      <c r="AD92" s="60"/>
      <c r="AE92" s="75"/>
      <c r="AF92" s="147"/>
      <c r="AG92" s="39"/>
      <c r="AH92" s="52"/>
      <c r="AJ92" s="17"/>
      <c r="AK92" s="17"/>
      <c r="AL92" s="17"/>
      <c r="AM92" s="17"/>
      <c r="AO92" s="31"/>
    </row>
    <row r="93" spans="2:41" s="3" customFormat="1" ht="9.9499999999999993" customHeight="1" x14ac:dyDescent="0.2">
      <c r="B93" s="119"/>
      <c r="D93" s="40"/>
      <c r="E93" s="74"/>
      <c r="F93" s="74"/>
      <c r="G93" s="30"/>
      <c r="H93" s="30"/>
      <c r="I93" s="30"/>
      <c r="J93" s="30"/>
      <c r="K93" s="30"/>
      <c r="L93" s="30"/>
      <c r="M93" s="30"/>
      <c r="N93" s="30"/>
      <c r="P93" s="74"/>
      <c r="Q93" s="89"/>
      <c r="R93" s="29"/>
      <c r="S93" s="39"/>
      <c r="T93" s="37"/>
      <c r="U93" s="5"/>
      <c r="V93" s="52"/>
      <c r="W93" s="56"/>
      <c r="X93" s="39"/>
      <c r="Y93" s="52"/>
      <c r="Z93" s="6"/>
      <c r="AA93" s="39"/>
      <c r="AB93" s="60"/>
      <c r="AC93" s="39"/>
      <c r="AD93" s="60"/>
      <c r="AE93" s="75"/>
      <c r="AF93" s="147"/>
      <c r="AG93" s="39"/>
      <c r="AH93" s="52"/>
      <c r="AJ93" s="17"/>
      <c r="AK93" s="17"/>
      <c r="AL93" s="17"/>
      <c r="AM93" s="17"/>
      <c r="AO93" s="31"/>
    </row>
    <row r="94" spans="2:41" s="3" customFormat="1" ht="9.9499999999999993" customHeight="1" x14ac:dyDescent="0.2">
      <c r="B94" s="119"/>
      <c r="D94" s="40"/>
      <c r="E94" s="74"/>
      <c r="F94" s="74"/>
      <c r="G94" s="30"/>
      <c r="H94" s="30"/>
      <c r="I94" s="30"/>
      <c r="J94" s="30"/>
      <c r="K94" s="30"/>
      <c r="L94" s="30"/>
      <c r="M94" s="30"/>
      <c r="N94" s="30"/>
      <c r="P94" s="74"/>
      <c r="Q94" s="89"/>
      <c r="R94" s="29"/>
      <c r="S94" s="39"/>
      <c r="T94" s="37"/>
      <c r="U94" s="5"/>
      <c r="V94" s="52"/>
      <c r="W94" s="56"/>
      <c r="X94" s="39"/>
      <c r="Y94" s="52"/>
      <c r="Z94" s="6"/>
      <c r="AA94" s="39"/>
      <c r="AB94" s="60"/>
      <c r="AC94" s="39"/>
      <c r="AD94" s="60"/>
      <c r="AE94" s="75"/>
      <c r="AF94" s="147"/>
      <c r="AG94" s="39"/>
      <c r="AH94" s="52"/>
      <c r="AJ94" s="17"/>
      <c r="AK94" s="17"/>
      <c r="AL94" s="17"/>
      <c r="AM94" s="17"/>
      <c r="AO94" s="31"/>
    </row>
    <row r="95" spans="2:41" s="3" customFormat="1" ht="9.9499999999999993" customHeight="1" x14ac:dyDescent="0.2">
      <c r="B95" s="119"/>
      <c r="D95" s="40"/>
      <c r="E95" s="74"/>
      <c r="F95" s="74"/>
      <c r="G95" s="30"/>
      <c r="H95" s="30"/>
      <c r="I95" s="30"/>
      <c r="J95" s="30"/>
      <c r="K95" s="30"/>
      <c r="L95" s="30"/>
      <c r="M95" s="30"/>
      <c r="N95" s="30"/>
      <c r="P95" s="74"/>
      <c r="Q95" s="89"/>
      <c r="R95" s="29"/>
      <c r="S95" s="39"/>
      <c r="T95" s="37"/>
      <c r="U95" s="5"/>
      <c r="V95" s="52"/>
      <c r="W95" s="56"/>
      <c r="X95" s="39"/>
      <c r="Y95" s="52"/>
      <c r="Z95" s="6"/>
      <c r="AA95" s="39"/>
      <c r="AB95" s="60"/>
      <c r="AC95" s="39"/>
      <c r="AD95" s="60"/>
      <c r="AE95" s="75"/>
      <c r="AF95" s="147"/>
      <c r="AG95" s="39"/>
      <c r="AH95" s="52"/>
      <c r="AJ95" s="17"/>
      <c r="AK95" s="17"/>
      <c r="AL95" s="17"/>
      <c r="AM95" s="17"/>
      <c r="AO95" s="31"/>
    </row>
    <row r="96" spans="2:41" s="3" customFormat="1" ht="3.95" customHeight="1" x14ac:dyDescent="0.2">
      <c r="B96" s="119"/>
      <c r="D96" s="40"/>
      <c r="E96" s="74"/>
      <c r="F96" s="74"/>
      <c r="G96" s="30"/>
      <c r="H96" s="30"/>
      <c r="I96" s="30"/>
      <c r="J96" s="30"/>
      <c r="K96" s="30"/>
      <c r="L96" s="30"/>
      <c r="M96" s="30"/>
      <c r="N96" s="30"/>
      <c r="P96" s="74"/>
      <c r="Q96" s="89"/>
      <c r="R96" s="29"/>
      <c r="S96" s="39"/>
      <c r="T96" s="37"/>
      <c r="U96" s="5"/>
      <c r="V96" s="52"/>
      <c r="W96" s="56"/>
      <c r="X96" s="39"/>
      <c r="Y96" s="52"/>
      <c r="Z96" s="6"/>
      <c r="AA96" s="39"/>
      <c r="AB96" s="60"/>
      <c r="AC96" s="39"/>
      <c r="AD96" s="60"/>
      <c r="AE96" s="75"/>
      <c r="AF96" s="147"/>
      <c r="AG96" s="39"/>
      <c r="AH96" s="52"/>
      <c r="AJ96" s="17"/>
      <c r="AK96" s="17"/>
      <c r="AL96" s="17"/>
      <c r="AM96" s="17"/>
      <c r="AO96" s="31"/>
    </row>
    <row r="97" spans="1:42" s="3" customFormat="1" ht="9.9499999999999993" customHeight="1" x14ac:dyDescent="0.2">
      <c r="C97" s="213" t="s">
        <v>127</v>
      </c>
      <c r="D97" s="214"/>
      <c r="E97" s="214"/>
      <c r="F97" s="214"/>
      <c r="G97" s="214"/>
      <c r="H97" s="214"/>
      <c r="I97" s="214"/>
      <c r="J97" s="214"/>
      <c r="K97" s="214"/>
      <c r="L97" s="214"/>
      <c r="M97" s="214"/>
      <c r="N97" s="214"/>
      <c r="O97" s="214"/>
      <c r="P97" s="214"/>
      <c r="Q97" s="214"/>
      <c r="R97" s="214"/>
      <c r="S97" s="214"/>
      <c r="T97" s="214"/>
      <c r="U97" s="5"/>
      <c r="V97" s="52"/>
      <c r="W97" s="56"/>
      <c r="X97" s="15"/>
      <c r="Y97" s="52"/>
      <c r="Z97" s="39"/>
      <c r="AA97" s="39"/>
      <c r="AB97" s="55"/>
      <c r="AC97" s="17"/>
      <c r="AD97" s="15"/>
      <c r="AE97" s="65"/>
      <c r="AF97" s="65"/>
      <c r="AG97" s="17"/>
      <c r="AH97" s="52"/>
      <c r="AI97" s="124"/>
      <c r="AJ97" s="17"/>
      <c r="AK97" s="17"/>
      <c r="AL97" s="17"/>
      <c r="AM97" s="17"/>
      <c r="AO97" s="141"/>
    </row>
    <row r="98" spans="1:42" s="3" customFormat="1" ht="3.95" customHeight="1" x14ac:dyDescent="0.2">
      <c r="C98" s="6"/>
      <c r="D98" s="6"/>
      <c r="E98" s="6"/>
      <c r="F98" s="6"/>
      <c r="G98" s="6"/>
      <c r="H98" s="6"/>
      <c r="I98" s="6"/>
      <c r="J98" s="6"/>
      <c r="K98" s="6"/>
      <c r="L98" s="6"/>
      <c r="M98" s="6"/>
      <c r="N98" s="6"/>
      <c r="O98" s="6"/>
      <c r="P98" s="5"/>
      <c r="Q98" s="6"/>
      <c r="R98" s="6"/>
      <c r="S98" s="21"/>
      <c r="T98" s="6"/>
      <c r="U98" s="5"/>
      <c r="V98" s="52"/>
      <c r="W98" s="56"/>
      <c r="X98" s="15"/>
      <c r="Y98" s="52"/>
      <c r="Z98" s="39"/>
      <c r="AA98" s="39"/>
      <c r="AB98" s="55"/>
      <c r="AC98" s="17"/>
      <c r="AD98" s="15"/>
      <c r="AE98" s="65"/>
      <c r="AF98" s="65"/>
      <c r="AG98" s="17"/>
      <c r="AH98" s="52"/>
      <c r="AI98" s="124"/>
      <c r="AJ98" s="17"/>
      <c r="AK98" s="17"/>
      <c r="AL98" s="17"/>
      <c r="AM98" s="17"/>
      <c r="AO98" s="141"/>
    </row>
    <row r="99" spans="1:42" s="3" customFormat="1" ht="38.25" customHeight="1" x14ac:dyDescent="0.2">
      <c r="C99" s="213" t="s">
        <v>28</v>
      </c>
      <c r="D99" s="214"/>
      <c r="E99" s="214"/>
      <c r="F99" s="214"/>
      <c r="G99" s="214"/>
      <c r="H99" s="214"/>
      <c r="I99" s="214"/>
      <c r="J99" s="214"/>
      <c r="K99" s="214"/>
      <c r="L99" s="214"/>
      <c r="M99" s="214"/>
      <c r="N99" s="214"/>
      <c r="O99" s="214"/>
      <c r="P99" s="214"/>
      <c r="Q99" s="214"/>
      <c r="R99" s="214"/>
      <c r="S99" s="214"/>
      <c r="T99" s="214"/>
      <c r="U99" s="5"/>
      <c r="V99" s="52"/>
      <c r="W99" s="56"/>
      <c r="X99" s="15"/>
      <c r="Y99" s="52"/>
      <c r="Z99" s="39"/>
      <c r="AA99" s="39"/>
      <c r="AB99" s="55"/>
      <c r="AC99" s="17"/>
      <c r="AD99" s="15"/>
      <c r="AE99" s="65"/>
      <c r="AF99" s="65"/>
      <c r="AG99" s="17"/>
      <c r="AH99" s="52"/>
      <c r="AI99" s="124"/>
      <c r="AJ99" s="17"/>
      <c r="AK99" s="17"/>
      <c r="AL99" s="17"/>
      <c r="AM99" s="17"/>
      <c r="AO99" s="141"/>
    </row>
    <row r="100" spans="1:42" ht="2.1" customHeight="1" x14ac:dyDescent="0.2">
      <c r="AO100" s="215"/>
      <c r="AP100" s="3"/>
    </row>
    <row r="101" spans="1:42" x14ac:dyDescent="0.2">
      <c r="A101" s="99" t="s">
        <v>58</v>
      </c>
      <c r="B101" s="99" t="s">
        <v>58</v>
      </c>
      <c r="C101" s="99" t="s">
        <v>58</v>
      </c>
      <c r="D101" s="99" t="s">
        <v>58</v>
      </c>
      <c r="E101" s="99" t="s">
        <v>58</v>
      </c>
      <c r="F101" s="99" t="s">
        <v>58</v>
      </c>
      <c r="G101" s="99" t="s">
        <v>58</v>
      </c>
      <c r="H101" s="99" t="s">
        <v>58</v>
      </c>
      <c r="I101" s="99" t="s">
        <v>58</v>
      </c>
      <c r="J101" s="99" t="s">
        <v>58</v>
      </c>
      <c r="K101" s="99" t="s">
        <v>58</v>
      </c>
      <c r="L101" s="99" t="s">
        <v>58</v>
      </c>
      <c r="M101" s="99" t="s">
        <v>58</v>
      </c>
      <c r="N101" s="99" t="s">
        <v>58</v>
      </c>
      <c r="O101" s="99" t="s">
        <v>58</v>
      </c>
      <c r="P101" s="99" t="s">
        <v>58</v>
      </c>
      <c r="Q101" s="99" t="s">
        <v>58</v>
      </c>
      <c r="R101" s="99" t="s">
        <v>58</v>
      </c>
      <c r="S101" s="99" t="s">
        <v>58</v>
      </c>
      <c r="T101" s="99" t="s">
        <v>58</v>
      </c>
      <c r="U101" s="99" t="s">
        <v>58</v>
      </c>
      <c r="V101" s="99" t="s">
        <v>58</v>
      </c>
      <c r="W101" s="99" t="s">
        <v>58</v>
      </c>
      <c r="X101" s="99" t="s">
        <v>58</v>
      </c>
      <c r="Y101" s="99" t="s">
        <v>58</v>
      </c>
      <c r="Z101" s="99" t="s">
        <v>58</v>
      </c>
      <c r="AA101" s="99" t="s">
        <v>58</v>
      </c>
      <c r="AB101" s="99" t="s">
        <v>58</v>
      </c>
      <c r="AC101" s="99" t="s">
        <v>58</v>
      </c>
      <c r="AD101" s="99" t="s">
        <v>58</v>
      </c>
      <c r="AE101" s="99" t="s">
        <v>58</v>
      </c>
      <c r="AF101" s="99" t="s">
        <v>58</v>
      </c>
      <c r="AG101" s="99" t="s">
        <v>58</v>
      </c>
      <c r="AH101" s="99" t="s">
        <v>58</v>
      </c>
      <c r="AI101" s="99" t="s">
        <v>58</v>
      </c>
      <c r="AJ101" s="99" t="s">
        <v>58</v>
      </c>
      <c r="AK101" s="99" t="s">
        <v>58</v>
      </c>
      <c r="AL101" s="99" t="s">
        <v>58</v>
      </c>
      <c r="AM101" s="99" t="s">
        <v>58</v>
      </c>
      <c r="AN101" s="99" t="s">
        <v>58</v>
      </c>
      <c r="AO101" s="99" t="s">
        <v>58</v>
      </c>
      <c r="AP101" s="3"/>
    </row>
    <row r="102" spans="1:42" x14ac:dyDescent="0.2">
      <c r="AP102" s="3"/>
    </row>
    <row r="103" spans="1:42" x14ac:dyDescent="0.2">
      <c r="D103" s="210" t="s">
        <v>59</v>
      </c>
      <c r="E103" s="211"/>
      <c r="AP103" s="3"/>
    </row>
    <row r="104" spans="1:42" x14ac:dyDescent="0.2">
      <c r="D104" s="120">
        <v>-0.04</v>
      </c>
      <c r="E104" s="120">
        <v>0.01</v>
      </c>
      <c r="J104" s="2" t="s">
        <v>118</v>
      </c>
      <c r="AP104" s="3"/>
    </row>
    <row r="105" spans="1:42" x14ac:dyDescent="0.2">
      <c r="D105" s="120">
        <v>-0.03</v>
      </c>
      <c r="E105" s="120">
        <v>0.02</v>
      </c>
      <c r="P105" s="8" t="s">
        <v>118</v>
      </c>
      <c r="AP105" s="3"/>
    </row>
    <row r="106" spans="1:42" x14ac:dyDescent="0.2">
      <c r="D106" s="120">
        <v>-0.02</v>
      </c>
      <c r="E106" s="120">
        <v>0.03</v>
      </c>
      <c r="AP106" s="3"/>
    </row>
    <row r="107" spans="1:42" x14ac:dyDescent="0.2">
      <c r="D107" s="120">
        <v>-0.01</v>
      </c>
      <c r="E107" s="120">
        <v>-0.01</v>
      </c>
      <c r="AP107" s="3"/>
    </row>
    <row r="108" spans="1:42" x14ac:dyDescent="0.2">
      <c r="D108" s="120">
        <v>0</v>
      </c>
      <c r="E108" s="120">
        <v>0</v>
      </c>
      <c r="AP108" s="3"/>
    </row>
    <row r="109" spans="1:42" x14ac:dyDescent="0.2">
      <c r="D109" s="120">
        <v>0.01</v>
      </c>
      <c r="E109" s="120">
        <v>1.0000000000005116E-2</v>
      </c>
      <c r="AP109" s="3"/>
    </row>
    <row r="110" spans="1:42" x14ac:dyDescent="0.2">
      <c r="D110" s="120">
        <v>0.02</v>
      </c>
      <c r="E110" s="120">
        <v>2.0000000000003126E-2</v>
      </c>
      <c r="AP110" s="3"/>
    </row>
    <row r="111" spans="1:42" x14ac:dyDescent="0.2">
      <c r="D111" s="120">
        <v>0.03</v>
      </c>
      <c r="E111" s="120">
        <v>3.0000000000001137E-2</v>
      </c>
      <c r="AP111" s="3"/>
    </row>
    <row r="112" spans="1:42" x14ac:dyDescent="0.2">
      <c r="D112" s="120">
        <v>0.04</v>
      </c>
      <c r="E112" s="120">
        <v>-0.01</v>
      </c>
      <c r="AP112" s="3"/>
    </row>
    <row r="113" spans="4:42" x14ac:dyDescent="0.2">
      <c r="D113" s="120">
        <v>0.05</v>
      </c>
      <c r="E113" s="120">
        <v>0</v>
      </c>
      <c r="AP113" s="3"/>
    </row>
    <row r="114" spans="4:42" x14ac:dyDescent="0.2">
      <c r="K114" s="2" t="s">
        <v>118</v>
      </c>
      <c r="AP114" s="3"/>
    </row>
    <row r="115" spans="4:42" x14ac:dyDescent="0.2">
      <c r="AP115" s="3"/>
    </row>
    <row r="116" spans="4:42" x14ac:dyDescent="0.2">
      <c r="AP116" s="3"/>
    </row>
    <row r="117" spans="4:42" x14ac:dyDescent="0.2">
      <c r="AP117" s="3"/>
    </row>
    <row r="118" spans="4:42" x14ac:dyDescent="0.2">
      <c r="AP118" s="3"/>
    </row>
    <row r="119" spans="4:42" x14ac:dyDescent="0.2">
      <c r="AP119" s="3"/>
    </row>
    <row r="120" spans="4:42" x14ac:dyDescent="0.2">
      <c r="AP120" s="3"/>
    </row>
    <row r="121" spans="4:42" x14ac:dyDescent="0.2">
      <c r="AP121" s="3"/>
    </row>
    <row r="122" spans="4:42" x14ac:dyDescent="0.2">
      <c r="AP122" s="3"/>
    </row>
    <row r="123" spans="4:42" x14ac:dyDescent="0.2">
      <c r="AP123" s="3"/>
    </row>
    <row r="124" spans="4:42" x14ac:dyDescent="0.2">
      <c r="AP124" s="3"/>
    </row>
    <row r="125" spans="4:42" x14ac:dyDescent="0.2">
      <c r="AP125" s="3"/>
    </row>
    <row r="126" spans="4:42" x14ac:dyDescent="0.2">
      <c r="AP126" s="3"/>
    </row>
    <row r="127" spans="4:42" x14ac:dyDescent="0.2">
      <c r="AP127" s="3"/>
    </row>
    <row r="128" spans="4: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row r="140" spans="42:42" x14ac:dyDescent="0.2">
      <c r="AP140" s="3"/>
    </row>
    <row r="141" spans="42:42" x14ac:dyDescent="0.2">
      <c r="AP141" s="3"/>
    </row>
    <row r="142" spans="42:42" x14ac:dyDescent="0.2">
      <c r="AP142" s="3"/>
    </row>
    <row r="143" spans="42:42" x14ac:dyDescent="0.2">
      <c r="AP143" s="3"/>
    </row>
    <row r="144" spans="42:42" x14ac:dyDescent="0.2">
      <c r="AP144" s="3"/>
    </row>
    <row r="145" spans="42:42" x14ac:dyDescent="0.2">
      <c r="AP145" s="3"/>
    </row>
  </sheetData>
  <mergeCells count="13">
    <mergeCell ref="D103:E103"/>
    <mergeCell ref="C19:T19"/>
    <mergeCell ref="O18:P18"/>
    <mergeCell ref="C97:T97"/>
    <mergeCell ref="C99:T99"/>
    <mergeCell ref="Z10:AG10"/>
    <mergeCell ref="O11:P11"/>
    <mergeCell ref="AE14:AG14"/>
    <mergeCell ref="O10:T10"/>
    <mergeCell ref="W13:X13"/>
    <mergeCell ref="O13:T13"/>
    <mergeCell ref="W10:X10"/>
    <mergeCell ref="N15:T16"/>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27"/>
  <sheetViews>
    <sheetView workbookViewId="0">
      <selection activeCell="B1" sqref="B1"/>
    </sheetView>
  </sheetViews>
  <sheetFormatPr defaultRowHeight="12.75" x14ac:dyDescent="0.2"/>
  <cols>
    <col min="1" max="1" width="26.5703125" customWidth="1"/>
    <col min="2" max="2" width="76.85546875" bestFit="1" customWidth="1"/>
  </cols>
  <sheetData>
    <row r="1" spans="1:4" x14ac:dyDescent="0.2">
      <c r="A1" t="s">
        <v>79</v>
      </c>
    </row>
    <row r="3" spans="1:4" x14ac:dyDescent="0.2">
      <c r="A3" s="136" t="s">
        <v>80</v>
      </c>
      <c r="B3" s="137" t="s">
        <v>81</v>
      </c>
    </row>
    <row r="5" spans="1:4" x14ac:dyDescent="0.2">
      <c r="A5" s="138" t="s">
        <v>82</v>
      </c>
      <c r="B5" s="137"/>
    </row>
    <row r="8" spans="1:4" x14ac:dyDescent="0.2">
      <c r="A8" s="139" t="s">
        <v>34</v>
      </c>
      <c r="B8" s="139" t="s">
        <v>83</v>
      </c>
    </row>
    <row r="9" spans="1:4" x14ac:dyDescent="0.2">
      <c r="A9" s="182" t="s">
        <v>144</v>
      </c>
      <c r="B9" s="167" t="s">
        <v>157</v>
      </c>
      <c r="D9" s="180"/>
    </row>
    <row r="10" spans="1:4" x14ac:dyDescent="0.2">
      <c r="A10" s="182" t="s">
        <v>145</v>
      </c>
      <c r="B10" s="167" t="s">
        <v>158</v>
      </c>
      <c r="D10" s="180"/>
    </row>
    <row r="11" spans="1:4" x14ac:dyDescent="0.2">
      <c r="A11" s="166"/>
      <c r="B11" s="167"/>
      <c r="D11" s="175"/>
    </row>
    <row r="12" spans="1:4" x14ac:dyDescent="0.2">
      <c r="A12" s="173"/>
      <c r="B12" s="167"/>
      <c r="D12" s="175"/>
    </row>
    <row r="13" spans="1:4" x14ac:dyDescent="0.2">
      <c r="A13" s="173"/>
      <c r="B13" s="167"/>
      <c r="D13" s="175"/>
    </row>
    <row r="14" spans="1:4" x14ac:dyDescent="0.2">
      <c r="A14" s="173"/>
      <c r="B14" s="167"/>
      <c r="C14" t="s">
        <v>130</v>
      </c>
      <c r="D14" s="175"/>
    </row>
    <row r="15" spans="1:4" x14ac:dyDescent="0.2">
      <c r="A15" s="166"/>
      <c r="B15" s="167"/>
      <c r="D15" s="175"/>
    </row>
    <row r="16" spans="1:4" x14ac:dyDescent="0.2">
      <c r="A16" s="173"/>
      <c r="B16" s="167"/>
      <c r="D16" s="175"/>
    </row>
    <row r="17" spans="1:4" x14ac:dyDescent="0.2">
      <c r="A17" s="166"/>
      <c r="B17" s="167"/>
      <c r="D17" s="175"/>
    </row>
    <row r="18" spans="1:4" x14ac:dyDescent="0.2">
      <c r="A18" s="173"/>
      <c r="B18" s="167"/>
      <c r="D18" s="175"/>
    </row>
    <row r="19" spans="1:4" x14ac:dyDescent="0.2">
      <c r="A19" s="173"/>
      <c r="B19" s="167"/>
      <c r="D19" s="175"/>
    </row>
    <row r="20" spans="1:4" x14ac:dyDescent="0.2">
      <c r="A20" s="173"/>
      <c r="B20" s="167"/>
      <c r="D20" s="175"/>
    </row>
    <row r="21" spans="1:4" x14ac:dyDescent="0.2">
      <c r="A21" s="173"/>
      <c r="B21" s="167"/>
      <c r="D21" s="175"/>
    </row>
    <row r="22" spans="1:4" x14ac:dyDescent="0.2">
      <c r="A22" s="146"/>
      <c r="B22" s="137"/>
      <c r="D22" s="175"/>
    </row>
    <row r="23" spans="1:4" x14ac:dyDescent="0.2">
      <c r="A23" s="183"/>
      <c r="B23" s="137"/>
      <c r="D23" s="175"/>
    </row>
    <row r="24" spans="1:4" x14ac:dyDescent="0.2">
      <c r="A24" s="183"/>
      <c r="B24" s="137"/>
      <c r="D24" s="175"/>
    </row>
    <row r="25" spans="1:4" x14ac:dyDescent="0.2">
      <c r="A25" s="173"/>
      <c r="B25" s="137"/>
      <c r="D25" s="175"/>
    </row>
    <row r="26" spans="1:4" x14ac:dyDescent="0.2">
      <c r="A26" s="183"/>
      <c r="B26" s="137"/>
      <c r="D26" s="175"/>
    </row>
    <row r="27" spans="1:4" x14ac:dyDescent="0.2">
      <c r="A27" s="173"/>
      <c r="B27" s="137"/>
      <c r="D27" s="175"/>
    </row>
    <row r="28" spans="1:4" x14ac:dyDescent="0.2">
      <c r="A28" s="173"/>
      <c r="B28" s="137"/>
      <c r="D28" s="175"/>
    </row>
    <row r="29" spans="1:4" x14ac:dyDescent="0.2">
      <c r="A29" s="146"/>
      <c r="B29" s="137"/>
      <c r="D29" s="175"/>
    </row>
    <row r="30" spans="1:4" x14ac:dyDescent="0.2">
      <c r="A30" s="183"/>
      <c r="B30" s="137"/>
      <c r="D30" s="175"/>
    </row>
    <row r="31" spans="1:4" x14ac:dyDescent="0.2">
      <c r="A31" s="146"/>
      <c r="B31" s="137"/>
      <c r="D31" s="175"/>
    </row>
    <row r="32" spans="1:4" x14ac:dyDescent="0.2">
      <c r="A32" s="183"/>
      <c r="B32" s="137"/>
      <c r="D32" s="175"/>
    </row>
    <row r="33" spans="1:4" x14ac:dyDescent="0.2">
      <c r="A33" s="173"/>
      <c r="B33" s="137"/>
      <c r="D33" s="175"/>
    </row>
    <row r="34" spans="1:4" x14ac:dyDescent="0.2">
      <c r="A34" s="173"/>
      <c r="B34" s="137"/>
      <c r="D34" s="175"/>
    </row>
    <row r="35" spans="1:4" x14ac:dyDescent="0.2">
      <c r="A35" s="146"/>
      <c r="B35" s="137"/>
      <c r="D35" s="175"/>
    </row>
    <row r="36" spans="1:4" x14ac:dyDescent="0.2">
      <c r="A36" s="146"/>
      <c r="B36" s="137"/>
      <c r="D36" s="175"/>
    </row>
    <row r="37" spans="1:4" x14ac:dyDescent="0.2">
      <c r="A37" s="146"/>
      <c r="B37" s="137"/>
      <c r="D37" s="175"/>
    </row>
    <row r="38" spans="1:4" x14ac:dyDescent="0.2">
      <c r="A38" s="146"/>
      <c r="B38" s="137"/>
      <c r="D38" s="175"/>
    </row>
    <row r="39" spans="1:4" x14ac:dyDescent="0.2">
      <c r="A39" s="183"/>
      <c r="B39" s="137"/>
      <c r="D39" s="175"/>
    </row>
    <row r="40" spans="1:4" x14ac:dyDescent="0.2">
      <c r="A40" s="183"/>
      <c r="B40" s="137"/>
      <c r="D40" s="175"/>
    </row>
    <row r="41" spans="1:4" x14ac:dyDescent="0.2">
      <c r="A41" s="146"/>
      <c r="B41" s="137"/>
      <c r="D41" s="175"/>
    </row>
    <row r="42" spans="1:4" s="186" customFormat="1" x14ac:dyDescent="0.2">
      <c r="A42" s="183"/>
      <c r="B42" s="137"/>
      <c r="D42" s="185"/>
    </row>
    <row r="43" spans="1:4" x14ac:dyDescent="0.2">
      <c r="A43" s="183"/>
      <c r="B43" s="137"/>
      <c r="D43" s="175"/>
    </row>
    <row r="44" spans="1:4" x14ac:dyDescent="0.2">
      <c r="A44" s="183"/>
      <c r="B44" s="137"/>
      <c r="D44" s="175"/>
    </row>
    <row r="45" spans="1:4" x14ac:dyDescent="0.2">
      <c r="A45" s="146"/>
      <c r="B45" s="137"/>
      <c r="D45" s="175"/>
    </row>
    <row r="46" spans="1:4" x14ac:dyDescent="0.2">
      <c r="A46" s="183"/>
      <c r="B46" s="137"/>
      <c r="D46" s="175"/>
    </row>
    <row r="47" spans="1:4" x14ac:dyDescent="0.2">
      <c r="A47" s="146"/>
      <c r="B47" s="137"/>
      <c r="D47" s="175"/>
    </row>
    <row r="48" spans="1:4" x14ac:dyDescent="0.2">
      <c r="A48" s="140"/>
      <c r="B48" s="137"/>
      <c r="D48" s="175"/>
    </row>
    <row r="49" spans="1:7" x14ac:dyDescent="0.2">
      <c r="A49" s="140"/>
      <c r="B49" s="137"/>
    </row>
    <row r="50" spans="1:7" x14ac:dyDescent="0.2">
      <c r="A50" s="140"/>
      <c r="B50" s="137"/>
      <c r="G50" s="145" t="s">
        <v>118</v>
      </c>
    </row>
    <row r="51" spans="1:7" x14ac:dyDescent="0.2">
      <c r="A51" s="140"/>
      <c r="B51" s="137"/>
    </row>
    <row r="52" spans="1:7" x14ac:dyDescent="0.2">
      <c r="A52" s="140"/>
      <c r="B52" s="137"/>
    </row>
    <row r="53" spans="1:7" x14ac:dyDescent="0.2">
      <c r="A53" s="140"/>
      <c r="B53" s="137"/>
    </row>
    <row r="54" spans="1:7" x14ac:dyDescent="0.2">
      <c r="A54" s="140"/>
      <c r="B54" s="137"/>
    </row>
    <row r="55" spans="1:7" x14ac:dyDescent="0.2">
      <c r="A55" s="140"/>
      <c r="B55" s="137"/>
    </row>
    <row r="56" spans="1:7" x14ac:dyDescent="0.2">
      <c r="A56" s="140"/>
      <c r="B56" s="140"/>
    </row>
    <row r="57" spans="1:7" x14ac:dyDescent="0.2">
      <c r="A57" s="140"/>
      <c r="B57" s="140"/>
    </row>
    <row r="58" spans="1:7" x14ac:dyDescent="0.2">
      <c r="A58" s="140"/>
      <c r="B58" s="140"/>
    </row>
    <row r="59" spans="1:7" x14ac:dyDescent="0.2">
      <c r="A59" s="140"/>
      <c r="B59" s="140"/>
    </row>
    <row r="60" spans="1:7" x14ac:dyDescent="0.2">
      <c r="A60" s="140"/>
      <c r="B60" s="140"/>
    </row>
    <row r="61" spans="1:7" x14ac:dyDescent="0.2">
      <c r="A61" s="140"/>
      <c r="B61" s="140"/>
    </row>
    <row r="62" spans="1:7" x14ac:dyDescent="0.2">
      <c r="A62" s="140"/>
      <c r="B62" s="140"/>
    </row>
    <row r="63" spans="1:7" x14ac:dyDescent="0.2">
      <c r="A63" s="140"/>
      <c r="B63" s="140"/>
    </row>
    <row r="64" spans="1:7" x14ac:dyDescent="0.2">
      <c r="A64" s="140"/>
      <c r="B64" s="140"/>
    </row>
    <row r="65" spans="1:2" x14ac:dyDescent="0.2">
      <c r="A65" s="140"/>
      <c r="B65" s="140"/>
    </row>
    <row r="66" spans="1:2" x14ac:dyDescent="0.2">
      <c r="A66" s="140"/>
      <c r="B66" s="140"/>
    </row>
    <row r="67" spans="1:2" x14ac:dyDescent="0.2">
      <c r="A67" s="140"/>
      <c r="B67" s="140"/>
    </row>
    <row r="68" spans="1:2" x14ac:dyDescent="0.2">
      <c r="A68" s="140"/>
      <c r="B68" s="140"/>
    </row>
    <row r="69" spans="1:2" x14ac:dyDescent="0.2">
      <c r="A69" s="140"/>
      <c r="B69" s="140"/>
    </row>
    <row r="70" spans="1:2" x14ac:dyDescent="0.2">
      <c r="A70" s="140"/>
      <c r="B70" s="140"/>
    </row>
    <row r="71" spans="1:2" x14ac:dyDescent="0.2">
      <c r="A71" s="140"/>
      <c r="B71" s="140"/>
    </row>
    <row r="72" spans="1:2" x14ac:dyDescent="0.2">
      <c r="A72" s="140"/>
      <c r="B72" s="140"/>
    </row>
    <row r="73" spans="1:2" x14ac:dyDescent="0.2">
      <c r="A73" s="140"/>
      <c r="B73" s="140"/>
    </row>
    <row r="74" spans="1:2" x14ac:dyDescent="0.2">
      <c r="A74" s="140"/>
      <c r="B74" s="140"/>
    </row>
    <row r="75" spans="1:2" x14ac:dyDescent="0.2">
      <c r="A75" s="140"/>
      <c r="B75" s="140"/>
    </row>
    <row r="76" spans="1:2" x14ac:dyDescent="0.2">
      <c r="A76" s="140"/>
      <c r="B76" s="140"/>
    </row>
    <row r="77" spans="1:2" x14ac:dyDescent="0.2">
      <c r="A77" s="140"/>
      <c r="B77" s="140"/>
    </row>
    <row r="78" spans="1:2" x14ac:dyDescent="0.2">
      <c r="A78" s="140"/>
      <c r="B78" s="140"/>
    </row>
    <row r="79" spans="1:2" x14ac:dyDescent="0.2">
      <c r="A79" s="140"/>
      <c r="B79" s="140"/>
    </row>
    <row r="80" spans="1:2" x14ac:dyDescent="0.2">
      <c r="A80" s="140"/>
      <c r="B80" s="140"/>
    </row>
    <row r="81" spans="1:2" x14ac:dyDescent="0.2">
      <c r="A81" s="140"/>
      <c r="B81" s="140"/>
    </row>
    <row r="82" spans="1:2" x14ac:dyDescent="0.2">
      <c r="A82" s="140"/>
      <c r="B82" s="140"/>
    </row>
    <row r="83" spans="1:2" x14ac:dyDescent="0.2">
      <c r="A83" s="140"/>
      <c r="B83" s="140"/>
    </row>
    <row r="84" spans="1:2" x14ac:dyDescent="0.2">
      <c r="A84" s="140"/>
      <c r="B84" s="140"/>
    </row>
    <row r="85" spans="1:2" x14ac:dyDescent="0.2">
      <c r="A85" s="140"/>
      <c r="B85" s="140"/>
    </row>
    <row r="86" spans="1:2" x14ac:dyDescent="0.2">
      <c r="A86" s="140"/>
      <c r="B86" s="140"/>
    </row>
    <row r="87" spans="1:2" x14ac:dyDescent="0.2">
      <c r="A87" s="140"/>
      <c r="B87" s="140"/>
    </row>
    <row r="88" spans="1:2" x14ac:dyDescent="0.2">
      <c r="A88" s="140"/>
      <c r="B88" s="140"/>
    </row>
    <row r="89" spans="1:2" x14ac:dyDescent="0.2">
      <c r="A89" s="140"/>
      <c r="B89" s="140"/>
    </row>
    <row r="90" spans="1:2" x14ac:dyDescent="0.2">
      <c r="A90" s="140"/>
      <c r="B90" s="140"/>
    </row>
    <row r="91" spans="1:2" x14ac:dyDescent="0.2">
      <c r="A91" s="140"/>
      <c r="B91" s="140"/>
    </row>
    <row r="92" spans="1:2" x14ac:dyDescent="0.2">
      <c r="A92" s="140"/>
      <c r="B92" s="140"/>
    </row>
    <row r="93" spans="1:2" x14ac:dyDescent="0.2">
      <c r="A93" s="140"/>
      <c r="B93" s="140"/>
    </row>
    <row r="94" spans="1:2" x14ac:dyDescent="0.2">
      <c r="A94" s="140"/>
      <c r="B94" s="140"/>
    </row>
    <row r="99" spans="1:2" x14ac:dyDescent="0.2">
      <c r="A99" s="73" t="s">
        <v>86</v>
      </c>
      <c r="B99" s="3"/>
    </row>
    <row r="100" spans="1:2" x14ac:dyDescent="0.2">
      <c r="A100" s="73"/>
      <c r="B100" s="11" t="s">
        <v>87</v>
      </c>
    </row>
    <row r="101" spans="1:2" x14ac:dyDescent="0.2">
      <c r="A101" s="3"/>
      <c r="B101" s="11" t="s">
        <v>88</v>
      </c>
    </row>
    <row r="102" spans="1:2" x14ac:dyDescent="0.2">
      <c r="A102" s="3"/>
      <c r="B102" s="11" t="s">
        <v>89</v>
      </c>
    </row>
    <row r="103" spans="1:2" x14ac:dyDescent="0.2">
      <c r="A103" s="3"/>
      <c r="B103" s="11" t="s">
        <v>90</v>
      </c>
    </row>
    <row r="104" spans="1:2" x14ac:dyDescent="0.2">
      <c r="A104" s="3"/>
      <c r="B104" s="11" t="s">
        <v>91</v>
      </c>
    </row>
    <row r="105" spans="1:2" x14ac:dyDescent="0.2">
      <c r="A105" s="3"/>
      <c r="B105" s="11" t="s">
        <v>92</v>
      </c>
    </row>
    <row r="106" spans="1:2" x14ac:dyDescent="0.2">
      <c r="A106" s="3"/>
      <c r="B106" s="11" t="s">
        <v>93</v>
      </c>
    </row>
    <row r="107" spans="1:2" x14ac:dyDescent="0.2">
      <c r="A107" s="3"/>
      <c r="B107" s="11" t="s">
        <v>94</v>
      </c>
    </row>
    <row r="108" spans="1:2" x14ac:dyDescent="0.2">
      <c r="A108" s="3"/>
      <c r="B108" s="11" t="s">
        <v>95</v>
      </c>
    </row>
    <row r="109" spans="1:2" x14ac:dyDescent="0.2">
      <c r="A109" s="3"/>
      <c r="B109" s="11" t="s">
        <v>96</v>
      </c>
    </row>
    <row r="110" spans="1:2" x14ac:dyDescent="0.2">
      <c r="A110" s="3"/>
      <c r="B110" s="11" t="s">
        <v>97</v>
      </c>
    </row>
    <row r="111" spans="1:2" x14ac:dyDescent="0.2">
      <c r="A111" s="3"/>
      <c r="B111" s="11" t="s">
        <v>98</v>
      </c>
    </row>
    <row r="112" spans="1:2" x14ac:dyDescent="0.2">
      <c r="A112" s="3"/>
      <c r="B112" s="11" t="s">
        <v>99</v>
      </c>
    </row>
    <row r="113" spans="1:2" x14ac:dyDescent="0.2">
      <c r="A113" s="3"/>
      <c r="B113" s="11" t="s">
        <v>100</v>
      </c>
    </row>
    <row r="114" spans="1:2" x14ac:dyDescent="0.2">
      <c r="A114" s="73" t="s">
        <v>104</v>
      </c>
      <c r="B114" s="3"/>
    </row>
    <row r="115" spans="1:2" x14ac:dyDescent="0.2">
      <c r="A115" s="73" t="s">
        <v>105</v>
      </c>
      <c r="B115" s="3"/>
    </row>
    <row r="116" spans="1:2" x14ac:dyDescent="0.2">
      <c r="A116" s="73" t="s">
        <v>106</v>
      </c>
      <c r="B116" s="3"/>
    </row>
    <row r="117" spans="1:2" x14ac:dyDescent="0.2">
      <c r="A117" s="73" t="s">
        <v>102</v>
      </c>
      <c r="B117" s="143"/>
    </row>
    <row r="118" spans="1:2" x14ac:dyDescent="0.2">
      <c r="A118" s="73" t="s">
        <v>103</v>
      </c>
      <c r="B118" s="3"/>
    </row>
    <row r="119" spans="1:2" x14ac:dyDescent="0.2">
      <c r="A119" s="73" t="s">
        <v>107</v>
      </c>
      <c r="B119" s="3"/>
    </row>
    <row r="120" spans="1:2" x14ac:dyDescent="0.2">
      <c r="A120" s="73" t="s">
        <v>108</v>
      </c>
      <c r="B120" s="3"/>
    </row>
    <row r="121" spans="1:2" x14ac:dyDescent="0.2">
      <c r="A121" s="73" t="s">
        <v>109</v>
      </c>
      <c r="B121" s="3"/>
    </row>
    <row r="122" spans="1:2" x14ac:dyDescent="0.2">
      <c r="A122" s="73" t="s">
        <v>110</v>
      </c>
      <c r="B122" s="3"/>
    </row>
    <row r="123" spans="1:2" x14ac:dyDescent="0.2">
      <c r="A123" s="73" t="s">
        <v>111</v>
      </c>
      <c r="B123" s="3"/>
    </row>
    <row r="124" spans="1:2" x14ac:dyDescent="0.2">
      <c r="A124" s="73" t="s">
        <v>112</v>
      </c>
      <c r="B124" s="3"/>
    </row>
    <row r="125" spans="1:2" x14ac:dyDescent="0.2">
      <c r="A125" s="73" t="s">
        <v>113</v>
      </c>
      <c r="B125" s="3"/>
    </row>
    <row r="126" spans="1:2" x14ac:dyDescent="0.2">
      <c r="A126" s="73" t="s">
        <v>114</v>
      </c>
      <c r="B126" s="3"/>
    </row>
    <row r="127" spans="1:2" x14ac:dyDescent="0.2">
      <c r="A127" s="73" t="s">
        <v>115</v>
      </c>
      <c r="B127" s="3"/>
    </row>
  </sheetData>
  <sortState xmlns:xlrd2="http://schemas.microsoft.com/office/spreadsheetml/2017/richdata2" ref="A11:G47">
    <sortCondition ref="A11:A47"/>
  </sortState>
  <phoneticPr fontId="0" type="noConversion"/>
  <hyperlinks>
    <hyperlink ref="B3" r:id="rId1" xr:uid="{00000000-0004-0000-0300-000000000000}"/>
    <hyperlink ref="B9" r:id="rId2" xr:uid="{46F3B0BD-A540-4374-929E-0990D06AF24D}"/>
    <hyperlink ref="B10" r:id="rId3" xr:uid="{A0F60B5B-B7C3-4869-9AAE-EBC2B5E7FD4D}"/>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F16"/>
  <sheetViews>
    <sheetView zoomScaleNormal="100" workbookViewId="0">
      <selection activeCell="D2" sqref="D2"/>
    </sheetView>
  </sheetViews>
  <sheetFormatPr defaultRowHeight="12.75" x14ac:dyDescent="0.2"/>
  <cols>
    <col min="1" max="1" width="13.28515625" style="98" customWidth="1"/>
    <col min="2" max="2" width="24.140625" customWidth="1"/>
    <col min="3" max="3" width="69" customWidth="1"/>
  </cols>
  <sheetData>
    <row r="1" spans="1:6" x14ac:dyDescent="0.2">
      <c r="A1" s="96" t="s">
        <v>0</v>
      </c>
      <c r="B1" s="96"/>
      <c r="C1" s="96"/>
    </row>
    <row r="2" spans="1:6" x14ac:dyDescent="0.2">
      <c r="A2" s="97" t="s">
        <v>1</v>
      </c>
      <c r="B2" s="97" t="s">
        <v>48</v>
      </c>
      <c r="C2" s="97" t="s">
        <v>26</v>
      </c>
    </row>
    <row r="4" spans="1:6" x14ac:dyDescent="0.2">
      <c r="A4" s="170" t="s">
        <v>2</v>
      </c>
    </row>
    <row r="5" spans="1:6" s="144" customFormat="1" x14ac:dyDescent="0.2">
      <c r="A5" s="98">
        <v>45995</v>
      </c>
      <c r="B5" s="144" t="s">
        <v>144</v>
      </c>
      <c r="C5" s="144" t="s">
        <v>120</v>
      </c>
    </row>
    <row r="6" spans="1:6" s="144" customFormat="1" x14ac:dyDescent="0.2">
      <c r="A6" s="98">
        <v>45995</v>
      </c>
      <c r="B6" s="144" t="s">
        <v>145</v>
      </c>
      <c r="C6" s="144" t="s">
        <v>120</v>
      </c>
    </row>
    <row r="7" spans="1:6" s="160" customFormat="1" x14ac:dyDescent="0.2">
      <c r="A7" s="98"/>
      <c r="B7" s="144"/>
      <c r="C7" s="144"/>
    </row>
    <row r="10" spans="1:6" x14ac:dyDescent="0.2">
      <c r="A10" s="170" t="s">
        <v>121</v>
      </c>
    </row>
    <row r="13" spans="1:6" x14ac:dyDescent="0.2">
      <c r="F13" s="171"/>
    </row>
    <row r="14" spans="1:6" x14ac:dyDescent="0.2">
      <c r="C14" s="172"/>
      <c r="F14" s="171"/>
    </row>
    <row r="15" spans="1:6" x14ac:dyDescent="0.2">
      <c r="C15" s="172"/>
    </row>
    <row r="16" spans="1:6" x14ac:dyDescent="0.2">
      <c r="A16" s="170" t="s">
        <v>146</v>
      </c>
    </row>
  </sheetData>
  <phoneticPr fontId="0" type="noConversion"/>
  <pageMargins left="0.75" right="0.25" top="1" bottom="1" header="0.5" footer="0.5"/>
  <pageSetup scale="90" orientation="portrait" r:id="rId1"/>
  <headerFooter alignWithMargins="0"/>
  <colBreaks count="1" manualBreakCount="1">
    <brk id="3" max="1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2025-12-04T14:29:26Z</cp:lastPrinted>
  <dcterms:created xsi:type="dcterms:W3CDTF">1998-06-02T12:05:01Z</dcterms:created>
  <dcterms:modified xsi:type="dcterms:W3CDTF">2025-12-04T14:30:32Z</dcterms:modified>
</cp:coreProperties>
</file>