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029" codeName="{DD97A8EA-9A9A-E61F-A557-7D5A7D7259CE}"/>
  <workbookPr codeName="ThisWorkbook"/>
  <mc:AlternateContent xmlns:mc="http://schemas.openxmlformats.org/markup-compatibility/2006">
    <mc:Choice Requires="x15">
      <x15ac:absPath xmlns:x15ac="http://schemas.microsoft.com/office/spreadsheetml/2010/11/ac" url="O:\Departments\Marketing\TRAILBLAZER\2025\10_Oct\Pricelists\Excel\"/>
    </mc:Choice>
  </mc:AlternateContent>
  <xr:revisionPtr revIDLastSave="0" documentId="8_{6E5D167E-C122-41B4-88F8-578A5022DDDF}" xr6:coauthVersionLast="47" xr6:coauthVersionMax="47" xr10:uidLastSave="{00000000-0000-0000-0000-000000000000}"/>
  <bookViews>
    <workbookView xWindow="-120" yWindow="-120" windowWidth="29040" windowHeight="1764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List'!$W$13:$X$94</definedName>
    <definedName name="Customer_Cost">'Price List'!$Z$13:$AG$94</definedName>
    <definedName name="Customer_List">'Price List'!$C$13:$T$94</definedName>
    <definedName name="Group">Instructions!$B$38:$H$44</definedName>
    <definedName name="Header">'Price List'!$13:$21</definedName>
    <definedName name="Index">Index!$A$1:$K$51</definedName>
    <definedName name="Price_Calculation">'Price List'!#REF!</definedName>
    <definedName name="Price_Change">'Price List'!#REF!</definedName>
    <definedName name="Price_List">'Price List'!$C$13:$T$94</definedName>
    <definedName name="_xlnm.Print_Area" localSheetId="4">Changes!$A$1:$C$43</definedName>
    <definedName name="_xlnm.Print_Area" localSheetId="1">Index!$A$1:$K$51</definedName>
    <definedName name="_xlnm.Print_Area" localSheetId="2">'Price List'!$C$13:$T$94</definedName>
    <definedName name="_xlnm.Print_Titles" localSheetId="4">Changes!#REF!</definedName>
    <definedName name="_xlnm.Print_Titles" localSheetId="2">'Price List'!$C:$N,'Price List'!$13:$21</definedName>
    <definedName name="Purchasing_Cost">'Price List'!#REF!</definedName>
    <definedName name="Round">'Price List'!$D$98:$E$107</definedName>
    <definedName name="Suggested">Instructions!$H$55</definedName>
  </definedNames>
  <calcPr calcId="181029"/>
</workbook>
</file>

<file path=xl/calcChain.xml><?xml version="1.0" encoding="utf-8"?>
<calcChain xmlns="http://schemas.openxmlformats.org/spreadsheetml/2006/main">
  <c r="U27" i="1" l="1"/>
  <c r="W27" i="1"/>
  <c r="AB27" i="1" s="1"/>
  <c r="AK27" i="1"/>
  <c r="AL27" i="1"/>
  <c r="AM27" i="1"/>
  <c r="AM39" i="1"/>
  <c r="AL39" i="1"/>
  <c r="AK39" i="1"/>
  <c r="W39" i="1"/>
  <c r="AB39" i="1" s="1"/>
  <c r="U39" i="1"/>
  <c r="AM41" i="1"/>
  <c r="AL41" i="1"/>
  <c r="AK41" i="1"/>
  <c r="W41" i="1"/>
  <c r="AB41" i="1" s="1"/>
  <c r="U41" i="1"/>
  <c r="AM38" i="1"/>
  <c r="AL38" i="1"/>
  <c r="AK38" i="1"/>
  <c r="W38" i="1"/>
  <c r="AB38" i="1" s="1"/>
  <c r="U38" i="1"/>
  <c r="AM34" i="1"/>
  <c r="AL34" i="1"/>
  <c r="AK34" i="1"/>
  <c r="W34" i="1"/>
  <c r="AB34" i="1" s="1"/>
  <c r="U34" i="1"/>
  <c r="AM36" i="1"/>
  <c r="AL36" i="1"/>
  <c r="AK36" i="1"/>
  <c r="W36" i="1"/>
  <c r="AB36" i="1" s="1"/>
  <c r="U36" i="1"/>
  <c r="AM35" i="1"/>
  <c r="AL35" i="1"/>
  <c r="AK35" i="1"/>
  <c r="W35" i="1"/>
  <c r="AB35" i="1" s="1"/>
  <c r="U35" i="1"/>
  <c r="AM32" i="1"/>
  <c r="AL32" i="1"/>
  <c r="AK32" i="1"/>
  <c r="W32" i="1"/>
  <c r="AB32" i="1" s="1"/>
  <c r="U32" i="1"/>
  <c r="AM30" i="1"/>
  <c r="AL30" i="1"/>
  <c r="AK30" i="1"/>
  <c r="W30" i="1"/>
  <c r="AB30" i="1" s="1"/>
  <c r="U30" i="1"/>
  <c r="AM28" i="1"/>
  <c r="AL28" i="1"/>
  <c r="AK28" i="1"/>
  <c r="W28" i="1"/>
  <c r="AB28" i="1" s="1"/>
  <c r="U28" i="1"/>
  <c r="AM26" i="1"/>
  <c r="AL26" i="1"/>
  <c r="AK26" i="1"/>
  <c r="W26" i="1"/>
  <c r="AB26" i="1" s="1"/>
  <c r="U26" i="1"/>
  <c r="F3" i="4"/>
  <c r="A6" i="4"/>
  <c r="B22" i="5"/>
  <c r="U1" i="1"/>
  <c r="W1" i="1"/>
  <c r="AB1" i="1" s="1"/>
  <c r="AK1" i="1"/>
  <c r="AL1" i="1"/>
  <c r="AM1" i="1"/>
  <c r="U2" i="1"/>
  <c r="W2" i="1"/>
  <c r="AB2" i="1" s="1"/>
  <c r="AK2" i="1"/>
  <c r="AL2" i="1"/>
  <c r="AM2" i="1"/>
  <c r="U3" i="1"/>
  <c r="W3" i="1"/>
  <c r="AB3" i="1" s="1"/>
  <c r="AK3" i="1"/>
  <c r="AL3" i="1"/>
  <c r="AM3" i="1"/>
  <c r="U4" i="1"/>
  <c r="W4" i="1"/>
  <c r="AB4" i="1" s="1"/>
  <c r="AK4" i="1"/>
  <c r="AL4" i="1"/>
  <c r="AM4" i="1"/>
  <c r="U5" i="1"/>
  <c r="W5" i="1"/>
  <c r="AB5" i="1" s="1"/>
  <c r="AK5" i="1"/>
  <c r="AL5" i="1"/>
  <c r="AM5" i="1"/>
  <c r="U6" i="1"/>
  <c r="W6" i="1"/>
  <c r="AB6" i="1" s="1"/>
  <c r="AK6" i="1"/>
  <c r="AL6" i="1"/>
  <c r="AM6" i="1"/>
  <c r="U7" i="1"/>
  <c r="W7" i="1"/>
  <c r="AB7" i="1" s="1"/>
  <c r="AK7" i="1"/>
  <c r="AL7" i="1"/>
  <c r="AM7" i="1"/>
  <c r="S11" i="1"/>
  <c r="S18" i="1" s="1"/>
  <c r="O13" i="1"/>
  <c r="T14" i="1"/>
  <c r="AE14" i="1"/>
  <c r="N15" i="1"/>
  <c r="C16" i="1"/>
  <c r="AG16" i="1"/>
  <c r="U18" i="1"/>
  <c r="AB18" i="1"/>
  <c r="AC18" i="1"/>
  <c r="AD18" i="1"/>
  <c r="AE18" i="1"/>
  <c r="AF18" i="1"/>
  <c r="AG18" i="1"/>
  <c r="AJ18" i="1"/>
  <c r="AK18" i="1"/>
  <c r="AL18" i="1"/>
  <c r="AM18" i="1"/>
  <c r="S3" i="1" l="1"/>
  <c r="S4" i="1"/>
  <c r="S1" i="1"/>
  <c r="X1" i="1"/>
  <c r="AC1" i="1" s="1"/>
  <c r="AJ1" i="1" s="1"/>
  <c r="AG1" i="1" s="1"/>
  <c r="AD1" i="1" s="1"/>
  <c r="X26" i="1" l="1"/>
  <c r="AC26" i="1" s="1"/>
  <c r="AJ26" i="1" s="1"/>
  <c r="AG26" i="1" s="1"/>
  <c r="AD26" i="1" s="1"/>
  <c r="S39" i="1"/>
  <c r="X28" i="1"/>
  <c r="AC28" i="1" s="1"/>
  <c r="AJ28" i="1" s="1"/>
  <c r="AG28" i="1" s="1"/>
  <c r="AD28" i="1" s="1"/>
  <c r="S34" i="1"/>
  <c r="S27" i="1"/>
  <c r="X32" i="1"/>
  <c r="AC32" i="1" s="1"/>
  <c r="AJ32" i="1" s="1"/>
  <c r="AG32" i="1" s="1"/>
  <c r="AD32" i="1" s="1"/>
  <c r="S35" i="1"/>
  <c r="S38" i="1"/>
  <c r="S41" i="1"/>
  <c r="X27" i="1"/>
  <c r="AC27" i="1" s="1"/>
  <c r="AJ27" i="1" s="1"/>
  <c r="AG27" i="1" s="1"/>
  <c r="AD27" i="1" s="1"/>
  <c r="X3" i="1"/>
  <c r="AC3" i="1" s="1"/>
  <c r="AJ3" i="1" s="1"/>
  <c r="AG3" i="1" s="1"/>
  <c r="AD3" i="1" s="1"/>
  <c r="S30" i="1"/>
  <c r="X30" i="1"/>
  <c r="AC30" i="1" s="1"/>
  <c r="AJ30" i="1" s="1"/>
  <c r="AG30" i="1" s="1"/>
  <c r="AD30" i="1" s="1"/>
  <c r="S28" i="1"/>
  <c r="X4" i="1"/>
  <c r="AC4" i="1" s="1"/>
  <c r="AJ4" i="1" s="1"/>
  <c r="AG4" i="1" s="1"/>
  <c r="AD4" i="1" s="1"/>
  <c r="X2" i="1"/>
  <c r="AC2" i="1" s="1"/>
  <c r="AJ2" i="1" s="1"/>
  <c r="AG2" i="1" s="1"/>
  <c r="AD2" i="1" s="1"/>
  <c r="S2" i="1"/>
  <c r="X7" i="1"/>
  <c r="AC7" i="1" s="1"/>
  <c r="AJ7" i="1" s="1"/>
  <c r="AG7" i="1" s="1"/>
  <c r="AD7" i="1" s="1"/>
  <c r="S7" i="1"/>
  <c r="X6" i="1"/>
  <c r="AC6" i="1" s="1"/>
  <c r="AJ6" i="1" s="1"/>
  <c r="AG6" i="1" s="1"/>
  <c r="AD6" i="1" s="1"/>
  <c r="S6" i="1"/>
  <c r="X5" i="1"/>
  <c r="AC5" i="1" s="1"/>
  <c r="AJ5" i="1" s="1"/>
  <c r="AG5" i="1" s="1"/>
  <c r="AD5" i="1" s="1"/>
  <c r="S5" i="1"/>
  <c r="S26" i="1" l="1"/>
  <c r="S32" i="1"/>
  <c r="X39" i="1"/>
  <c r="AC39" i="1" s="1"/>
  <c r="AJ39" i="1" s="1"/>
  <c r="AG39" i="1" s="1"/>
  <c r="AD39" i="1" s="1"/>
  <c r="X41" i="1"/>
  <c r="AC41" i="1" s="1"/>
  <c r="AJ41" i="1" s="1"/>
  <c r="AG41" i="1" s="1"/>
  <c r="AD41" i="1" s="1"/>
  <c r="X35" i="1"/>
  <c r="AC35" i="1" s="1"/>
  <c r="AJ35" i="1" s="1"/>
  <c r="AG35" i="1" s="1"/>
  <c r="AD35" i="1" s="1"/>
  <c r="X34" i="1"/>
  <c r="AC34" i="1" s="1"/>
  <c r="AJ34" i="1" s="1"/>
  <c r="AG34" i="1" s="1"/>
  <c r="AD34" i="1" s="1"/>
  <c r="X38" i="1"/>
  <c r="AC38" i="1" s="1"/>
  <c r="AJ38" i="1" s="1"/>
  <c r="AG38" i="1" s="1"/>
  <c r="AD38" i="1" s="1"/>
  <c r="S36" i="1"/>
  <c r="X36" i="1"/>
  <c r="AC36" i="1" s="1"/>
  <c r="AJ36" i="1" s="1"/>
  <c r="AG36" i="1" s="1"/>
  <c r="AD36" i="1" s="1"/>
</calcChain>
</file>

<file path=xl/sharedStrings.xml><?xml version="1.0" encoding="utf-8"?>
<sst xmlns="http://schemas.openxmlformats.org/spreadsheetml/2006/main" count="342" uniqueCount="129">
  <si>
    <t>Date</t>
  </si>
  <si>
    <t>Announced</t>
  </si>
  <si>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</si>
  <si>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</si>
  <si>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</si>
  <si>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</si>
  <si>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</si>
  <si>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</si>
  <si>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Decos</t>
  </si>
  <si>
    <t>Page</t>
  </si>
  <si>
    <t>Colors:</t>
  </si>
  <si>
    <t>Sizes &amp; Shapes</t>
  </si>
  <si>
    <t>Cost</t>
  </si>
  <si>
    <t>List Price</t>
  </si>
  <si>
    <t>Stock</t>
  </si>
  <si>
    <t>Net</t>
  </si>
  <si>
    <t>Code</t>
  </si>
  <si>
    <t>U/M</t>
  </si>
  <si>
    <t>Note</t>
  </si>
  <si>
    <t>Disc.</t>
  </si>
  <si>
    <t>Disc</t>
  </si>
  <si>
    <t>Act. Cost</t>
  </si>
  <si>
    <t>Retail Price Calculations</t>
  </si>
  <si>
    <t>Price List</t>
  </si>
  <si>
    <t>Size</t>
  </si>
  <si>
    <t>SF/CTN</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</si>
  <si>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</si>
  <si>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</si>
  <si>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</si>
  <si>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</si>
  <si>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</si>
  <si>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</si>
  <si>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</si>
  <si>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</si>
  <si>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</si>
  <si>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</si>
  <si>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</si>
  <si>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</si>
  <si>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</si>
  <si>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</si>
  <si>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</si>
  <si>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</si>
  <si>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</si>
  <si>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</si>
  <si>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</si>
  <si>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</si>
  <si>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Trim</t>
  </si>
  <si>
    <t>EA</t>
  </si>
  <si>
    <t>SF</t>
  </si>
  <si>
    <t>Field</t>
  </si>
  <si>
    <t>Series</t>
  </si>
  <si>
    <t>Product Type</t>
  </si>
  <si>
    <t>Full Carton</t>
  </si>
  <si>
    <t>a</t>
  </si>
  <si>
    <t>Group</t>
  </si>
  <si>
    <t>GP Margin % for</t>
  </si>
  <si>
    <t>Field Tile</t>
  </si>
  <si>
    <t>Manufacturer</t>
  </si>
  <si>
    <t>Format</t>
  </si>
  <si>
    <t>ABC</t>
  </si>
  <si>
    <t>X</t>
  </si>
  <si>
    <t>$.05 Round Matrix</t>
  </si>
  <si>
    <t>Chg</t>
  </si>
  <si>
    <t>Adj.</t>
  </si>
  <si>
    <t>ALL ITEMS MARKED WITH PACKAGING QUANTITY ARE SOLD IN MULTIPLES OF THAT QUANTITY ONLY</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</si>
  <si>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</si>
  <si>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</si>
  <si>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</si>
  <si>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</si>
  <si>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</si>
  <si>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</si>
  <si>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</si>
  <si>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</si>
  <si>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</si>
  <si>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</si>
  <si>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</si>
  <si>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</si>
  <si>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</si>
  <si>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</si>
  <si>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</si>
  <si>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</si>
  <si>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</si>
  <si>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</si>
  <si>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Manufacturer's Home Page</t>
  </si>
  <si>
    <t>Direct Website Link</t>
  </si>
  <si>
    <t>File as</t>
  </si>
  <si>
    <t>B</t>
  </si>
  <si>
    <t>12" x 12"</t>
  </si>
  <si>
    <t>Bullnose</t>
  </si>
  <si>
    <t>Yes</t>
  </si>
  <si>
    <t>You can enter a value in the column labeled "Adj." to change your price manually.</t>
  </si>
  <si>
    <t xml:space="preserve"> </t>
  </si>
  <si>
    <t>12" x 24"</t>
  </si>
  <si>
    <t>The spreadsheet has many special features to assist you.  Apply your discount to generate your net costs for your purchasing</t>
  </si>
  <si>
    <t>department.  Apply your standard gross margin percentage or custom prices to generate your own custom price list for your showroom.</t>
  </si>
  <si>
    <t>Print out individual price list for each series that can be attached to the back of your sample boards for easy reference.</t>
  </si>
  <si>
    <t>NON-Stock ITEMS - MINIMUM 6-8 WEEK DELIVERY</t>
  </si>
  <si>
    <t>Item # Lookup:</t>
  </si>
  <si>
    <t>24" x 48"</t>
  </si>
  <si>
    <t>Mosaic</t>
  </si>
  <si>
    <t>Polished:</t>
  </si>
  <si>
    <t xml:space="preserve">   </t>
  </si>
  <si>
    <t>2" x 2"</t>
  </si>
  <si>
    <t>24" x 24"</t>
  </si>
  <si>
    <t>15.49 SF/CTN</t>
  </si>
  <si>
    <t>This price list is available electronically on an Excel spreadsheet at www.conestogatile.com/pricelists.</t>
  </si>
  <si>
    <t>Notes:</t>
  </si>
  <si>
    <t xml:space="preserve">  </t>
  </si>
  <si>
    <t>Changes</t>
  </si>
  <si>
    <t>Cerdomus</t>
  </si>
  <si>
    <t>C</t>
  </si>
  <si>
    <t>SUPREME - Glazed Porcelain</t>
  </si>
  <si>
    <t>CRSU</t>
  </si>
  <si>
    <t>2" x 48"</t>
  </si>
  <si>
    <t>Kadi Pattern</t>
  </si>
  <si>
    <t>11.62 SF/CTN</t>
  </si>
  <si>
    <t>a) Not stocked in Silver color</t>
  </si>
  <si>
    <t>Beige          Charcoal          Grey          Ivory          Silver          White</t>
  </si>
  <si>
    <t>Matte:</t>
  </si>
  <si>
    <t>https://www.cerdomus.com/en/home</t>
  </si>
  <si>
    <t>https://www.cerdomus.com/en/collections/marble/supreme</t>
  </si>
  <si>
    <t>Supreme</t>
  </si>
  <si>
    <t>Color Body Porcelain.</t>
  </si>
  <si>
    <t>https://www.conestogatile.com/</t>
  </si>
  <si>
    <t>24" x 48" Book Matched Deco only in all colors.</t>
  </si>
  <si>
    <t>10/1/25</t>
  </si>
  <si>
    <t>new</t>
  </si>
  <si>
    <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</si>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</sst>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5" formatCode="0.0%"/>
  </numFmts>
  <fonts count="26"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u/>
      <sz val="10"/>
      <color indexed="12"/>
      <name val="Arial"/>
      <family val="2"/>
    </font>
    <font>
      <b/>
      <u/>
      <sz val="8"/>
      <name val="Arial"/>
      <family val="2"/>
    </font>
    <font>
      <sz val="6"/>
      <name val="Arial Narrow"/>
      <family val="2"/>
    </font>
    <font>
      <sz val="6"/>
      <name val="Arial"/>
      <family val="2"/>
    </font>
    <font>
      <b/>
      <i/>
      <sz val="12"/>
      <name val="Arial"/>
      <family val="2"/>
    </font>
    <font>
      <i/>
      <sz val="8"/>
      <name val="Arial Narrow"/>
      <family val="2"/>
    </font>
    <font>
      <sz val="18"/>
      <name val="Arial"/>
      <family val="2"/>
    </font>
    <font>
      <sz val="10"/>
      <name val="Copperplate Gothic Bold"/>
      <family val="2"/>
    </font>
    <font>
      <sz val="10"/>
      <name val="Arial"/>
      <family val="2"/>
    </font>
    <font>
      <b/>
      <sz val="10"/>
      <color rgb="FF0000FF"/>
      <name val="Arial"/>
      <family val="2"/>
    </font>
    <font>
      <sz val="10"/>
      <color rgb="FF000000"/>
      <name val="Arial"/>
      <family val="2"/>
    </font>
    <font>
      <sz val="7"/>
      <name val="Arial Narrow"/>
      <family val="2"/>
    </font>
    <font>
      <sz val="8"/>
      <color rgb="FFFF0000"/>
      <name val="Arial Narrow"/>
      <family val="2"/>
    </font>
    <font>
      <sz val="8"/>
      <color rgb="FFFF0000"/>
      <name val="Arial"/>
      <family val="2"/>
    </font>
    <font>
      <b/>
      <sz val="8"/>
      <color rgb="FFFF0000"/>
      <name val="Arial Narrow"/>
      <family val="2"/>
    </font>
    <font>
      <i/>
      <sz val="8"/>
      <color rgb="FFFF0000"/>
      <name val="Arial Narrow"/>
      <family val="2"/>
    </font>
  </fonts>
  <fills count="14">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6">
    <xf numFmtId="0" fontId="0" fillId="0" borderId="0"/>
    <xf numFmtId="43" fontId="1" fillId="0" borderId="0" applyFont="0" applyFill="0" applyBorder="0" applyAlignment="0" applyProtection="0"/>
    <xf numFmtId="43" fontId="18" fillId="0" borderId="0" applyFont="0" applyFill="0" applyBorder="0" applyAlignment="0" applyProtection="0"/>
    <xf numFmtId="0" fontId="10" fillId="0" borderId="0" applyNumberFormat="0" applyFill="0" applyBorder="0" applyAlignment="0" applyProtection="0">
      <alignment vertical="top"/>
      <protection locked="0"/>
    </xf>
    <xf numFmtId="0" fontId="18" fillId="0" borderId="0"/>
    <xf numFmtId="9" fontId="1" fillId="0" borderId="0" applyFont="0" applyFill="0" applyBorder="0" applyAlignment="0" applyProtection="0"/>
  </cellStyleXfs>
  <cellXfs count="229">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5"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5" fontId="4" fillId="0" borderId="0" xfId="5"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5"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5" applyFont="1" applyFill="1" applyBorder="1" applyAlignment="1">
      <alignment horizontal="center" vertical="center"/>
    </xf>
    <xf numFmtId="9" fontId="4" fillId="0" borderId="0" xfId="5" applyFont="1" applyFill="1" applyAlignment="1">
      <alignment vertical="center"/>
    </xf>
    <xf numFmtId="9" fontId="4" fillId="0" borderId="0" xfId="5" applyFont="1" applyFill="1" applyAlignment="1">
      <alignment horizontal="center" vertical="center"/>
    </xf>
    <xf numFmtId="9" fontId="4" fillId="0" borderId="0" xfId="5" applyFont="1" applyFill="1" applyAlignment="1">
      <alignment horizontal="center"/>
    </xf>
    <xf numFmtId="4" fontId="6" fillId="0" borderId="0" xfId="1" applyNumberFormat="1" applyFont="1" applyFill="1" applyAlignment="1">
      <alignment vertical="center"/>
    </xf>
    <xf numFmtId="9" fontId="6" fillId="0" borderId="0" xfId="5" applyFont="1" applyFill="1" applyAlignment="1">
      <alignment vertical="center"/>
    </xf>
    <xf numFmtId="165" fontId="4" fillId="0" borderId="0" xfId="5" applyNumberFormat="1" applyFont="1" applyFill="1" applyAlignment="1">
      <alignment vertical="center"/>
    </xf>
    <xf numFmtId="9" fontId="4" fillId="0" borderId="0" xfId="5" applyFont="1" applyFill="1"/>
    <xf numFmtId="4" fontId="4" fillId="2" borderId="0" xfId="1" applyNumberFormat="1" applyFont="1" applyFill="1" applyAlignment="1" applyProtection="1">
      <alignment vertical="center"/>
      <protection locked="0"/>
    </xf>
    <xf numFmtId="9" fontId="4" fillId="0" borderId="1" xfId="5"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5" applyNumberFormat="1" applyFont="1" applyAlignment="1">
      <alignment horizontal="right" vertical="center"/>
    </xf>
    <xf numFmtId="0" fontId="6" fillId="0" borderId="0" xfId="0" applyFont="1" applyAlignment="1">
      <alignment horizontal="right" vertical="center"/>
    </xf>
    <xf numFmtId="0" fontId="11" fillId="0" borderId="0" xfId="0" applyFont="1" applyAlignment="1">
      <alignmen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5" applyFont="1" applyFill="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4" fillId="0" borderId="0" xfId="0" quotePrefix="1" applyFont="1" applyAlignment="1">
      <alignment horizontal="right" vertical="center"/>
    </xf>
    <xf numFmtId="0" fontId="6" fillId="0" borderId="0" xfId="0" applyFont="1" applyAlignment="1">
      <alignment horizontal="center"/>
    </xf>
    <xf numFmtId="0" fontId="6" fillId="0" borderId="7" xfId="0" applyFont="1" applyBorder="1" applyAlignment="1">
      <alignment horizontal="center"/>
    </xf>
    <xf numFmtId="0" fontId="0" fillId="0" borderId="0" xfId="0" applyAlignment="1">
      <alignment vertical="center"/>
    </xf>
    <xf numFmtId="0" fontId="8" fillId="0" borderId="0" xfId="0" applyFont="1" applyAlignment="1">
      <alignment horizontal="center"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0" fillId="3" borderId="0" xfId="0" applyFill="1"/>
    <xf numFmtId="0" fontId="9" fillId="0" borderId="0" xfId="0" applyFont="1" applyAlignment="1">
      <alignment horizontal="center" vertical="center"/>
    </xf>
    <xf numFmtId="43" fontId="4" fillId="0" borderId="0" xfId="1" applyFont="1" applyFill="1"/>
    <xf numFmtId="9" fontId="4" fillId="2" borderId="0" xfId="5" applyFont="1" applyFill="1" applyAlignment="1">
      <alignment horizontal="center" vertical="center"/>
    </xf>
    <xf numFmtId="49" fontId="4" fillId="0" borderId="0" xfId="0" applyNumberFormat="1" applyFont="1" applyAlignment="1">
      <alignment horizontal="right" vertical="center"/>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14" fontId="3" fillId="10" borderId="4" xfId="0" applyNumberFormat="1" applyFont="1" applyFill="1" applyBorder="1" applyAlignment="1">
      <alignment horizontal="center"/>
    </xf>
    <xf numFmtId="14" fontId="3" fillId="10" borderId="5" xfId="0" applyNumberFormat="1" applyFont="1" applyFill="1" applyBorder="1" applyAlignment="1">
      <alignment horizontal="center"/>
    </xf>
    <xf numFmtId="14" fontId="3" fillId="0" borderId="0" xfId="0" applyNumberFormat="1" applyFont="1" applyAlignment="1">
      <alignment horizontal="left"/>
    </xf>
    <xf numFmtId="14" fontId="0" fillId="0" borderId="0" xfId="0" quotePrefix="1" applyNumberFormat="1" applyAlignment="1">
      <alignment horizontal="left"/>
    </xf>
    <xf numFmtId="14" fontId="0" fillId="0" borderId="0" xfId="0" applyNumberFormat="1" applyAlignment="1">
      <alignment horizontal="left"/>
    </xf>
    <xf numFmtId="0" fontId="0" fillId="0" borderId="0" xfId="0" quotePrefix="1"/>
    <xf numFmtId="0" fontId="4" fillId="3" borderId="0" xfId="0" applyFont="1" applyFill="1"/>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0" fontId="0" fillId="0" borderId="0" xfId="0" applyAlignment="1">
      <alignment horizontal="left"/>
    </xf>
    <xf numFmtId="49" fontId="4" fillId="0" borderId="0" xfId="0" applyNumberFormat="1" applyFont="1" applyAlignment="1">
      <alignment horizontal="left" vertical="center"/>
    </xf>
    <xf numFmtId="0" fontId="16" fillId="0" borderId="0" xfId="0" applyFont="1" applyAlignment="1">
      <alignment horizontal="left"/>
    </xf>
    <xf numFmtId="9" fontId="4" fillId="0" borderId="0" xfId="5"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10"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5"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3" fontId="4" fillId="10"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7" fillId="13" borderId="2" xfId="0" applyFont="1" applyFill="1" applyBorder="1"/>
    <xf numFmtId="0" fontId="10" fillId="0" borderId="1" xfId="3" applyBorder="1" applyAlignment="1" applyProtection="1"/>
    <xf numFmtId="0" fontId="0" fillId="13" borderId="2" xfId="0" applyFill="1" applyBorder="1"/>
    <xf numFmtId="0" fontId="0" fillId="13" borderId="1" xfId="0" applyFill="1" applyBorder="1"/>
    <xf numFmtId="0" fontId="4" fillId="0" borderId="0" xfId="0" applyFont="1" applyAlignment="1">
      <alignment horizontal="left" vertical="center" wrapText="1"/>
    </xf>
    <xf numFmtId="43" fontId="4" fillId="0" borderId="0" xfId="1" applyFont="1" applyFill="1" applyAlignment="1">
      <alignment horizontal="left" vertical="center" wrapText="1"/>
    </xf>
    <xf numFmtId="43" fontId="2" fillId="6" borderId="0" xfId="1" applyFont="1" applyFill="1" applyAlignment="1">
      <alignment horizontal="left" vertical="center" wrapText="1"/>
    </xf>
    <xf numFmtId="4" fontId="4" fillId="0" borderId="0" xfId="1" applyNumberFormat="1" applyFont="1" applyFill="1" applyAlignment="1">
      <alignment horizontal="left" vertical="center" wrapText="1"/>
    </xf>
    <xf numFmtId="165" fontId="4" fillId="0" borderId="0" xfId="5" applyNumberFormat="1" applyFont="1" applyFill="1" applyAlignment="1">
      <alignment horizontal="left" vertical="center" wrapText="1"/>
    </xf>
    <xf numFmtId="9" fontId="4" fillId="0" borderId="0" xfId="5" applyFont="1" applyFill="1" applyAlignment="1">
      <alignment horizontal="left" vertical="center" wrapText="1"/>
    </xf>
    <xf numFmtId="4" fontId="4" fillId="0" borderId="0" xfId="1" applyNumberFormat="1" applyFont="1" applyFill="1" applyAlignment="1" applyProtection="1">
      <alignment horizontal="left" vertical="center" wrapText="1"/>
      <protection locked="0"/>
    </xf>
    <xf numFmtId="0" fontId="4" fillId="3" borderId="0" xfId="0" applyFont="1" applyFill="1" applyAlignment="1">
      <alignment horizontal="left" vertical="center" wrapText="1"/>
    </xf>
    <xf numFmtId="0" fontId="4" fillId="3" borderId="0" xfId="0" applyFont="1" applyFill="1" applyAlignment="1">
      <alignment horizontal="center" vertical="center"/>
    </xf>
    <xf numFmtId="0" fontId="0" fillId="0" borderId="2" xfId="0" applyBorder="1"/>
    <xf numFmtId="0" fontId="0" fillId="13" borderId="4" xfId="0" applyFill="1" applyBorder="1"/>
    <xf numFmtId="0" fontId="0" fillId="0" borderId="1" xfId="0" applyBorder="1"/>
    <xf numFmtId="0" fontId="3" fillId="0" borderId="0" xfId="0" applyFont="1"/>
    <xf numFmtId="14" fontId="2" fillId="0" borderId="0" xfId="0" quotePrefix="1" applyNumberFormat="1" applyFont="1" applyAlignment="1">
      <alignment horizontal="left"/>
    </xf>
    <xf numFmtId="0" fontId="2" fillId="0" borderId="0" xfId="0" applyFont="1"/>
    <xf numFmtId="14" fontId="3" fillId="0" borderId="0" xfId="0" quotePrefix="1" applyNumberFormat="1" applyFont="1" applyAlignment="1">
      <alignment horizontal="left"/>
    </xf>
    <xf numFmtId="0" fontId="15" fillId="0" borderId="0" xfId="0" applyFont="1" applyAlignment="1">
      <alignment vertical="center"/>
    </xf>
    <xf numFmtId="14" fontId="3" fillId="0" borderId="0" xfId="0" quotePrefix="1" applyNumberFormat="1" applyFont="1" applyAlignment="1">
      <alignment horizontal="right" vertical="center"/>
    </xf>
    <xf numFmtId="0" fontId="13" fillId="0" borderId="0" xfId="0" applyFont="1" applyAlignment="1">
      <alignment vertical="center"/>
    </xf>
    <xf numFmtId="43" fontId="13" fillId="0" borderId="0" xfId="1" applyFont="1" applyAlignment="1">
      <alignment horizontal="center" vertical="center"/>
    </xf>
    <xf numFmtId="4" fontId="13" fillId="0" borderId="0" xfId="1" applyNumberFormat="1" applyFont="1" applyAlignment="1">
      <alignment vertical="center"/>
    </xf>
    <xf numFmtId="4" fontId="13" fillId="0" borderId="0" xfId="0" applyNumberFormat="1" applyFont="1" applyAlignment="1">
      <alignment vertical="center"/>
    </xf>
    <xf numFmtId="4" fontId="13" fillId="0" borderId="0" xfId="0" applyNumberFormat="1" applyFont="1" applyAlignment="1">
      <alignment horizontal="right" vertical="center"/>
    </xf>
    <xf numFmtId="4" fontId="13" fillId="0" borderId="0" xfId="1" applyNumberFormat="1" applyFont="1" applyFill="1" applyAlignment="1">
      <alignment vertical="center"/>
    </xf>
    <xf numFmtId="9" fontId="13" fillId="0" borderId="0" xfId="5" applyFont="1" applyFill="1" applyAlignment="1">
      <alignment vertical="center"/>
    </xf>
    <xf numFmtId="4" fontId="13" fillId="0" borderId="0" xfId="1" applyNumberFormat="1" applyFont="1" applyAlignment="1" applyProtection="1">
      <alignment vertical="center"/>
      <protection locked="0"/>
    </xf>
    <xf numFmtId="1" fontId="13" fillId="0" borderId="0" xfId="1" applyNumberFormat="1" applyFont="1" applyAlignment="1">
      <alignment horizontal="center" vertical="center"/>
    </xf>
    <xf numFmtId="14" fontId="2" fillId="0" borderId="0" xfId="0" applyNumberFormat="1" applyFont="1" applyAlignment="1">
      <alignment horizontal="left"/>
    </xf>
    <xf numFmtId="0" fontId="2" fillId="0" borderId="0" xfId="0" applyFont="1" applyAlignment="1">
      <alignment wrapText="1"/>
    </xf>
    <xf numFmtId="14" fontId="2" fillId="0" borderId="0" xfId="0" applyNumberFormat="1" applyFont="1" applyAlignment="1">
      <alignment horizontal="left" vertical="top"/>
    </xf>
    <xf numFmtId="0" fontId="2" fillId="0" borderId="0" xfId="0" applyFont="1" applyAlignment="1">
      <alignment vertical="top"/>
    </xf>
    <xf numFmtId="0" fontId="19" fillId="0" borderId="0" xfId="0" applyFont="1"/>
    <xf numFmtId="14" fontId="3" fillId="0" borderId="0" xfId="0" applyNumberFormat="1" applyFont="1" applyAlignment="1">
      <alignment horizontal="left" vertical="top"/>
    </xf>
    <xf numFmtId="0" fontId="3" fillId="0" borderId="0" xfId="0" applyFont="1" applyAlignment="1">
      <alignment vertical="top"/>
    </xf>
    <xf numFmtId="0" fontId="3" fillId="0" borderId="0" xfId="0" applyFont="1" applyAlignment="1">
      <alignment vertical="top" wrapText="1"/>
    </xf>
    <xf numFmtId="49" fontId="4" fillId="0" borderId="0" xfId="4" applyNumberFormat="1" applyFont="1" applyAlignment="1">
      <alignment horizontal="right" vertical="center"/>
    </xf>
    <xf numFmtId="4" fontId="6" fillId="0" borderId="2" xfId="2" applyNumberFormat="1" applyFont="1" applyFill="1" applyBorder="1" applyAlignment="1">
      <alignment vertical="center"/>
    </xf>
    <xf numFmtId="0" fontId="6" fillId="0" borderId="6" xfId="4" applyFont="1" applyBorder="1" applyAlignment="1">
      <alignment vertical="center"/>
    </xf>
    <xf numFmtId="0" fontId="3" fillId="0" borderId="0" xfId="0" applyFont="1" applyAlignment="1">
      <alignment wrapText="1"/>
    </xf>
    <xf numFmtId="0" fontId="1" fillId="0" borderId="0" xfId="0" applyFont="1"/>
    <xf numFmtId="4" fontId="4" fillId="0" borderId="0" xfId="1" applyNumberFormat="1" applyFont="1" applyFill="1" applyAlignment="1">
      <alignment horizontal="center" vertical="center"/>
    </xf>
    <xf numFmtId="0" fontId="8" fillId="0" borderId="0" xfId="0" applyFont="1" applyAlignment="1">
      <alignment horizontal="right" vertical="center"/>
    </xf>
    <xf numFmtId="0" fontId="14" fillId="0" borderId="0" xfId="0" applyFont="1" applyAlignment="1">
      <alignment horizontal="right" vertical="center"/>
    </xf>
    <xf numFmtId="0" fontId="15" fillId="0" borderId="0" xfId="0" applyFont="1" applyAlignment="1">
      <alignment horizontal="right" vertical="center"/>
    </xf>
    <xf numFmtId="0" fontId="21" fillId="0" borderId="0" xfId="0" applyFont="1" applyAlignment="1">
      <alignment vertical="center"/>
    </xf>
    <xf numFmtId="0" fontId="22" fillId="0" borderId="0" xfId="0" applyFont="1" applyAlignment="1">
      <alignment horizontal="right" vertical="center"/>
    </xf>
    <xf numFmtId="0" fontId="23" fillId="0" borderId="0" xfId="0" applyFont="1" applyAlignment="1">
      <alignment vertical="center"/>
    </xf>
    <xf numFmtId="0" fontId="24" fillId="0" borderId="0" xfId="0" applyFont="1" applyAlignment="1">
      <alignment horizontal="center" vertical="center"/>
    </xf>
    <xf numFmtId="4" fontId="23" fillId="0" borderId="0" xfId="1" applyNumberFormat="1" applyFont="1" applyFill="1" applyAlignment="1">
      <alignment vertical="center"/>
    </xf>
    <xf numFmtId="0" fontId="23" fillId="0" borderId="0" xfId="0" applyFont="1" applyAlignment="1">
      <alignment horizontal="center" vertical="center"/>
    </xf>
    <xf numFmtId="0" fontId="25" fillId="0" borderId="0" xfId="0" applyFont="1" applyAlignment="1">
      <alignment vertical="center"/>
    </xf>
    <xf numFmtId="14" fontId="1" fillId="0" borderId="0" xfId="0" applyNumberFormat="1" applyFont="1" applyAlignment="1">
      <alignment horizontal="left"/>
    </xf>
    <xf numFmtId="14" fontId="1" fillId="0" borderId="0" xfId="0" applyNumberFormat="1" applyFont="1" applyAlignment="1">
      <alignment horizontal="left" vertical="top"/>
    </xf>
    <xf numFmtId="0" fontId="1" fillId="0" borderId="0" xfId="0" applyFont="1" applyAlignment="1">
      <alignment vertical="top"/>
    </xf>
    <xf numFmtId="0" fontId="1" fillId="0" borderId="0" xfId="0" applyFont="1" applyAlignment="1">
      <alignment vertical="top" wrapText="1"/>
    </xf>
    <xf numFmtId="0" fontId="1" fillId="0" borderId="2" xfId="0" applyFont="1" applyBorder="1"/>
    <xf numFmtId="0" fontId="0" fillId="0" borderId="0" xfId="0" applyAlignment="1">
      <alignment vertical="top"/>
    </xf>
    <xf numFmtId="14" fontId="1" fillId="0" borderId="0" xfId="0" quotePrefix="1" applyNumberFormat="1" applyFont="1" applyAlignment="1">
      <alignment horizontal="left" vertical="top"/>
    </xf>
    <xf numFmtId="0" fontId="1" fillId="0" borderId="0" xfId="0" applyFont="1" applyAlignment="1">
      <alignment horizontal="left"/>
    </xf>
    <xf numFmtId="0" fontId="3" fillId="0" borderId="7" xfId="0" applyFont="1" applyBorder="1" applyAlignment="1">
      <alignment horizontal="center" vertical="center"/>
    </xf>
    <xf numFmtId="0" fontId="0" fillId="0" borderId="7" xfId="0" applyBorder="1" applyAlignment="1">
      <alignment horizontal="center" vertical="center"/>
    </xf>
    <xf numFmtId="0" fontId="22" fillId="0" borderId="0" xfId="0" applyFont="1" applyAlignment="1">
      <alignment vertical="center"/>
    </xf>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4" fillId="0" borderId="0" xfId="0" applyFont="1" applyAlignment="1">
      <alignment horizontal="center" vertical="top" wrapText="1"/>
    </xf>
    <xf numFmtId="0" fontId="4" fillId="0" borderId="0" xfId="0" applyFont="1" applyAlignment="1">
      <alignment horizontal="left" vertical="top" wrapText="1"/>
    </xf>
    <xf numFmtId="0" fontId="8" fillId="0" borderId="0" xfId="0" applyFont="1" applyAlignment="1">
      <alignment horizontal="right" vertical="center"/>
    </xf>
    <xf numFmtId="4" fontId="6" fillId="0" borderId="1" xfId="1" applyNumberFormat="1" applyFont="1" applyFill="1" applyBorder="1" applyAlignment="1">
      <alignment horizontal="center" vertical="center"/>
    </xf>
    <xf numFmtId="0" fontId="8" fillId="0" borderId="0" xfId="5" applyNumberFormat="1" applyFont="1" applyAlignment="1">
      <alignment horizontal="right" vertical="center"/>
    </xf>
    <xf numFmtId="9" fontId="6" fillId="0" borderId="8" xfId="5" applyFont="1" applyFill="1" applyBorder="1" applyAlignment="1">
      <alignment horizontal="center" vertical="center"/>
    </xf>
    <xf numFmtId="2" fontId="7" fillId="0" borderId="0" xfId="0" applyNumberFormat="1" applyFont="1" applyAlignment="1">
      <alignment horizontal="left" vertical="center" wrapText="1"/>
    </xf>
    <xf numFmtId="2" fontId="7" fillId="0" borderId="0" xfId="0" applyNumberFormat="1" applyFont="1" applyAlignment="1">
      <alignment horizontal="center" vertical="center" wrapText="1"/>
    </xf>
    <xf numFmtId="14" fontId="6" fillId="0" borderId="0" xfId="0" applyNumberFormat="1" applyFont="1" applyAlignment="1">
      <alignment horizontal="right" vertical="center"/>
    </xf>
    <xf numFmtId="0" fontId="14" fillId="0" borderId="0" xfId="0" applyFont="1" applyAlignment="1">
      <alignment horizontal="right"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4" fontId="4" fillId="0" borderId="2" xfId="0" applyNumberFormat="1" applyFont="1" applyBorder="1" applyAlignment="1">
      <alignment horizontal="center"/>
    </xf>
    <xf numFmtId="4" fontId="4" fillId="0" borderId="6" xfId="0" applyNumberFormat="1" applyFont="1" applyBorder="1" applyAlignment="1">
      <alignment horizontal="center"/>
    </xf>
    <xf numFmtId="0" fontId="12" fillId="0" borderId="0" xfId="0" applyFont="1" applyAlignment="1">
      <alignment horizontal="center" vertical="center"/>
    </xf>
    <xf numFmtId="14" fontId="3" fillId="10" borderId="4" xfId="0" applyNumberFormat="1" applyFont="1" applyFill="1" applyBorder="1" applyAlignment="1">
      <alignment horizontal="center"/>
    </xf>
    <xf numFmtId="0" fontId="0" fillId="0" borderId="5" xfId="0" applyBorder="1"/>
  </cellXfs>
  <cellStyles count="6">
    <cellStyle name="Comma" xfId="1" builtinId="3"/>
    <cellStyle name="Comma 2" xfId="2" xr:uid="{00000000-0005-0000-0000-000001000000}"/>
    <cellStyle name="Hyperlink" xfId="3" builtinId="8"/>
    <cellStyle name="Normal" xfId="0" builtinId="0"/>
    <cellStyle name="Normal 2" xfId="4" xr:uid="{00000000-0005-0000-0000-000004000000}"/>
    <cellStyle name="Percent" xfId="5" builtinId="5"/>
  </cellStyles>
  <dxfs count="0"/>
  <tableStyles count="0" defaultTableStyle="TableStyleMedium2" defaultPivotStyle="PivotStyleLight16"/>
  <colors>
    <mruColors>
      <color rgb="FFFF99CC"/>
      <color rgb="FF0000FF"/>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1066800</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1066800</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1066800</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48</xdr:row>
          <xdr:rowOff>28575</xdr:rowOff>
        </xdr:from>
        <xdr:to>
          <xdr:col>0</xdr:col>
          <xdr:colOff>1066800</xdr:colOff>
          <xdr:row>50</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52</xdr:row>
          <xdr:rowOff>28575</xdr:rowOff>
        </xdr:from>
        <xdr:to>
          <xdr:col>0</xdr:col>
          <xdr:colOff>1066800</xdr:colOff>
          <xdr:row>54</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112395</xdr:colOff>
      <xdr:row>9</xdr:row>
      <xdr:rowOff>7620</xdr:rowOff>
    </xdr:from>
    <xdr:to>
      <xdr:col>5</xdr:col>
      <xdr:colOff>112395</xdr:colOff>
      <xdr:row>46</xdr:row>
      <xdr:rowOff>0</xdr:rowOff>
    </xdr:to>
    <xdr:sp macro="" textlink="">
      <xdr:nvSpPr>
        <xdr:cNvPr id="3662" name="Line 2">
          <a:extLst>
            <a:ext uri="{FF2B5EF4-FFF2-40B4-BE49-F238E27FC236}">
              <a16:creationId xmlns:a16="http://schemas.microsoft.com/office/drawing/2014/main" id="{00000000-0008-0000-0100-00004E0E0000}"/>
            </a:ext>
          </a:extLst>
        </xdr:cNvPr>
        <xdr:cNvSpPr>
          <a:spLocks noChangeShapeType="1"/>
        </xdr:cNvSpPr>
      </xdr:nvSpPr>
      <xdr:spPr bwMode="auto">
        <a:xfrm>
          <a:off x="3150870" y="1283970"/>
          <a:ext cx="0" cy="685038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2</xdr:row>
      <xdr:rowOff>7620</xdr:rowOff>
    </xdr:from>
    <xdr:to>
      <xdr:col>2</xdr:col>
      <xdr:colOff>1211580</xdr:colOff>
      <xdr:row>3</xdr:row>
      <xdr:rowOff>7620</xdr:rowOff>
    </xdr:to>
    <xdr:pic>
      <xdr:nvPicPr>
        <xdr:cNvPr id="3664" name="Picture 335">
          <a:extLst>
            <a:ext uri="{FF2B5EF4-FFF2-40B4-BE49-F238E27FC236}">
              <a16:creationId xmlns:a16="http://schemas.microsoft.com/office/drawing/2014/main" id="{00000000-0008-0000-0100-0000500E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 y="342900"/>
          <a:ext cx="160782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63</xdr:row>
      <xdr:rowOff>0</xdr:rowOff>
    </xdr:from>
    <xdr:to>
      <xdr:col>8</xdr:col>
      <xdr:colOff>65686</xdr:colOff>
      <xdr:row>66</xdr:row>
      <xdr:rowOff>136071</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2"/>
        <a:stretch>
          <a:fillRect/>
        </a:stretch>
      </xdr:blipFill>
      <xdr:spPr>
        <a:xfrm>
          <a:off x="1933575" y="11153775"/>
          <a:ext cx="1780186" cy="621846"/>
        </a:xfrm>
        <a:prstGeom prst="rect">
          <a:avLst/>
        </a:prstGeom>
      </xdr:spPr>
    </xdr:pic>
    <xdr:clientData/>
  </xdr:twoCellAnchor>
  <xdr:twoCellAnchor editAs="oneCell">
    <xdr:from>
      <xdr:col>4</xdr:col>
      <xdr:colOff>771526</xdr:colOff>
      <xdr:row>0</xdr:row>
      <xdr:rowOff>66675</xdr:rowOff>
    </xdr:from>
    <xdr:to>
      <xdr:col>7</xdr:col>
      <xdr:colOff>19813</xdr:colOff>
      <xdr:row>3</xdr:row>
      <xdr:rowOff>144138</xdr:rowOff>
    </xdr:to>
    <xdr:pic>
      <xdr:nvPicPr>
        <xdr:cNvPr id="3" name="Picture 2" descr="Cerdomus">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705101" y="66675"/>
          <a:ext cx="896112" cy="6013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236220</xdr:colOff>
      <xdr:row>12</xdr:row>
      <xdr:rowOff>0</xdr:rowOff>
    </xdr:from>
    <xdr:to>
      <xdr:col>12</xdr:col>
      <xdr:colOff>236220</xdr:colOff>
      <xdr:row>12</xdr:row>
      <xdr:rowOff>0</xdr:rowOff>
    </xdr:to>
    <xdr:sp macro="" textlink="">
      <xdr:nvSpPr>
        <xdr:cNvPr id="6228" name="Line 118">
          <a:extLst>
            <a:ext uri="{FF2B5EF4-FFF2-40B4-BE49-F238E27FC236}">
              <a16:creationId xmlns:a16="http://schemas.microsoft.com/office/drawing/2014/main" id="{00000000-0008-0000-0200-000054180000}"/>
            </a:ext>
          </a:extLst>
        </xdr:cNvPr>
        <xdr:cNvSpPr>
          <a:spLocks noChangeShapeType="1"/>
        </xdr:cNvSpPr>
      </xdr:nvSpPr>
      <xdr:spPr bwMode="auto">
        <a:xfrm>
          <a:off x="4069080" y="150876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236220</xdr:colOff>
      <xdr:row>12</xdr:row>
      <xdr:rowOff>0</xdr:rowOff>
    </xdr:from>
    <xdr:to>
      <xdr:col>12</xdr:col>
      <xdr:colOff>236220</xdr:colOff>
      <xdr:row>12</xdr:row>
      <xdr:rowOff>0</xdr:rowOff>
    </xdr:to>
    <xdr:sp macro="" textlink="">
      <xdr:nvSpPr>
        <xdr:cNvPr id="6229" name="Line 192">
          <a:extLst>
            <a:ext uri="{FF2B5EF4-FFF2-40B4-BE49-F238E27FC236}">
              <a16:creationId xmlns:a16="http://schemas.microsoft.com/office/drawing/2014/main" id="{00000000-0008-0000-0200-000055180000}"/>
            </a:ext>
          </a:extLst>
        </xdr:cNvPr>
        <xdr:cNvSpPr>
          <a:spLocks noChangeShapeType="1"/>
        </xdr:cNvSpPr>
      </xdr:nvSpPr>
      <xdr:spPr bwMode="auto">
        <a:xfrm>
          <a:off x="4069080" y="150876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7620</xdr:colOff>
      <xdr:row>12</xdr:row>
      <xdr:rowOff>7620</xdr:rowOff>
    </xdr:from>
    <xdr:to>
      <xdr:col>7</xdr:col>
      <xdr:colOff>22860</xdr:colOff>
      <xdr:row>13</xdr:row>
      <xdr:rowOff>7620</xdr:rowOff>
    </xdr:to>
    <xdr:pic>
      <xdr:nvPicPr>
        <xdr:cNvPr id="6231" name="Picture 335">
          <a:extLst>
            <a:ext uri="{FF2B5EF4-FFF2-40B4-BE49-F238E27FC236}">
              <a16:creationId xmlns:a16="http://schemas.microsoft.com/office/drawing/2014/main" id="{00000000-0008-0000-0200-000057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30580" y="1516380"/>
          <a:ext cx="160782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198120</xdr:colOff>
      <xdr:row>12</xdr:row>
      <xdr:rowOff>30481</xdr:rowOff>
    </xdr:from>
    <xdr:to>
      <xdr:col>12</xdr:col>
      <xdr:colOff>106680</xdr:colOff>
      <xdr:row>15</xdr:row>
      <xdr:rowOff>110591</xdr:rowOff>
    </xdr:to>
    <xdr:pic>
      <xdr:nvPicPr>
        <xdr:cNvPr id="2" name="Picture 1" descr="Cerdomus">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15640" y="1531621"/>
          <a:ext cx="891540" cy="5982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s://www.conestogatile.com/" TargetMode="External"/><Relationship Id="rId2" Type="http://schemas.openxmlformats.org/officeDocument/2006/relationships/hyperlink" Target="https://www.cerdomus.com/en/collections/marble/supreme" TargetMode="External"/><Relationship Id="rId1" Type="http://schemas.openxmlformats.org/officeDocument/2006/relationships/hyperlink" Target="https://www.cerdomus.com/en/home" TargetMode="External"/><Relationship Id="rId4"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0"/>
  <sheetViews>
    <sheetView topLeftCell="A4" workbookViewId="0">
      <selection activeCell="H55" sqref="H55"/>
    </sheetView>
  </sheetViews>
  <sheetFormatPr defaultRowHeight="12.75" x14ac:dyDescent="0.2"/>
  <cols>
    <col min="1" max="1" width="18.85546875" customWidth="1"/>
    <col min="2" max="8" width="9.42578125" customWidth="1"/>
  </cols>
  <sheetData>
    <row r="1" spans="1:13" ht="23.25" x14ac:dyDescent="0.35">
      <c r="A1" s="7" t="s">
        <v>57</v>
      </c>
      <c r="B1" s="108" t="s">
        <v>109</v>
      </c>
      <c r="D1" s="173"/>
    </row>
    <row r="2" spans="1:13" x14ac:dyDescent="0.2">
      <c r="A2" s="7" t="s">
        <v>85</v>
      </c>
      <c r="B2" s="200" t="s">
        <v>110</v>
      </c>
    </row>
    <row r="3" spans="1:13" x14ac:dyDescent="0.2">
      <c r="A3" s="7" t="s">
        <v>74</v>
      </c>
      <c r="B3" s="106" t="s">
        <v>86</v>
      </c>
      <c r="D3" s="107"/>
    </row>
    <row r="4" spans="1:13" x14ac:dyDescent="0.2">
      <c r="A4" s="7" t="s">
        <v>28</v>
      </c>
      <c r="B4" s="107" t="s">
        <v>125</v>
      </c>
      <c r="C4" s="107" t="s">
        <v>91</v>
      </c>
      <c r="D4" s="107"/>
    </row>
    <row r="6" spans="1:13" x14ac:dyDescent="0.2">
      <c r="A6" s="87"/>
      <c r="B6" s="87"/>
      <c r="C6" s="87"/>
      <c r="D6" s="87"/>
      <c r="E6" s="87"/>
      <c r="F6" s="87"/>
      <c r="G6" s="87"/>
      <c r="H6" s="87"/>
    </row>
    <row r="8" spans="1:13" x14ac:dyDescent="0.2">
      <c r="A8" s="50" t="s">
        <v>42</v>
      </c>
      <c r="B8" s="51"/>
      <c r="C8" s="204"/>
      <c r="D8" s="204"/>
      <c r="E8" s="204"/>
      <c r="F8" s="204"/>
      <c r="G8" s="204"/>
      <c r="H8" s="205"/>
    </row>
    <row r="9" spans="1:13" x14ac:dyDescent="0.2">
      <c r="A9" s="3"/>
      <c r="B9" s="3"/>
      <c r="C9" s="3"/>
      <c r="D9" s="3"/>
      <c r="E9" s="3"/>
      <c r="F9" s="3"/>
      <c r="G9" s="3"/>
      <c r="H9" s="3"/>
      <c r="I9" s="3"/>
      <c r="J9" s="3"/>
      <c r="K9" s="3"/>
      <c r="L9" s="3"/>
      <c r="M9" s="3"/>
    </row>
    <row r="10" spans="1:13" x14ac:dyDescent="0.2">
      <c r="A10" s="3"/>
      <c r="B10" s="3" t="s">
        <v>31</v>
      </c>
      <c r="C10" s="3"/>
      <c r="D10" s="3"/>
      <c r="F10" s="3"/>
      <c r="G10" s="3"/>
      <c r="H10" s="3"/>
      <c r="I10" s="3"/>
      <c r="J10" s="3"/>
      <c r="K10" s="3"/>
      <c r="L10" s="3"/>
      <c r="M10" s="3"/>
    </row>
    <row r="11" spans="1:13" x14ac:dyDescent="0.2">
      <c r="A11" s="3"/>
      <c r="B11" s="3" t="s">
        <v>32</v>
      </c>
      <c r="C11" s="3"/>
      <c r="D11" s="3"/>
      <c r="F11" s="3"/>
      <c r="G11" s="3"/>
      <c r="H11" s="3"/>
      <c r="I11" s="3"/>
      <c r="J11" s="3"/>
      <c r="K11" s="3"/>
      <c r="L11" s="3"/>
      <c r="M11" s="3"/>
    </row>
    <row r="12" spans="1:13" x14ac:dyDescent="0.2">
      <c r="A12" s="3"/>
      <c r="B12" s="3"/>
      <c r="C12" s="3"/>
      <c r="D12" s="3"/>
      <c r="F12" s="3"/>
      <c r="G12" s="3"/>
      <c r="H12" s="3"/>
      <c r="I12" s="3"/>
      <c r="J12" s="3"/>
      <c r="K12" s="3"/>
      <c r="L12" s="3"/>
      <c r="M12" s="3"/>
    </row>
    <row r="13" spans="1:13" x14ac:dyDescent="0.2">
      <c r="A13" s="3"/>
      <c r="B13" s="3"/>
      <c r="C13" s="3"/>
      <c r="D13" s="3"/>
      <c r="F13" s="3"/>
      <c r="G13" s="3"/>
      <c r="H13" s="3"/>
      <c r="I13" s="3"/>
      <c r="J13" s="3"/>
      <c r="K13" s="3"/>
      <c r="L13" s="3"/>
      <c r="M13" s="3"/>
    </row>
    <row r="14" spans="1:13" x14ac:dyDescent="0.2">
      <c r="A14" s="3"/>
      <c r="B14" s="3" t="s">
        <v>33</v>
      </c>
      <c r="C14" s="3"/>
      <c r="D14" s="3"/>
      <c r="F14" s="3"/>
      <c r="G14" s="3"/>
      <c r="H14" s="3"/>
      <c r="I14" s="3"/>
      <c r="J14" s="3"/>
      <c r="K14" s="3"/>
      <c r="L14" s="3"/>
      <c r="M14" s="3"/>
    </row>
    <row r="15" spans="1:13" x14ac:dyDescent="0.2">
      <c r="A15" s="3"/>
      <c r="B15" s="3" t="s">
        <v>32</v>
      </c>
      <c r="C15" s="3"/>
      <c r="D15" s="3"/>
      <c r="F15" s="3"/>
      <c r="G15" s="3"/>
      <c r="H15" s="3"/>
      <c r="I15" s="3"/>
      <c r="J15" s="3"/>
      <c r="K15" s="3"/>
      <c r="L15" s="3"/>
      <c r="M15" s="3"/>
    </row>
    <row r="16" spans="1:13" x14ac:dyDescent="0.2">
      <c r="A16" s="3"/>
      <c r="B16" s="3"/>
      <c r="C16" s="3"/>
      <c r="D16" s="3"/>
      <c r="E16" s="3"/>
      <c r="F16" s="3"/>
      <c r="G16" s="3"/>
      <c r="H16" s="3"/>
      <c r="I16" s="3"/>
      <c r="J16" s="3"/>
      <c r="K16" s="3"/>
      <c r="L16" s="3"/>
      <c r="M16" s="3"/>
    </row>
    <row r="17" spans="1:13" x14ac:dyDescent="0.2">
      <c r="A17" s="3"/>
      <c r="B17" s="3"/>
      <c r="C17" s="3"/>
      <c r="D17" s="3"/>
      <c r="E17" s="3"/>
      <c r="F17" s="3"/>
      <c r="G17" s="3"/>
      <c r="H17" s="3"/>
      <c r="I17" s="3"/>
      <c r="J17" s="3"/>
      <c r="K17" s="3"/>
      <c r="L17" s="3"/>
      <c r="M17" s="3"/>
    </row>
    <row r="18" spans="1:13" x14ac:dyDescent="0.2">
      <c r="B18" s="3" t="s">
        <v>34</v>
      </c>
      <c r="C18" s="3"/>
      <c r="D18" s="3"/>
      <c r="E18" s="3"/>
      <c r="F18" s="3"/>
      <c r="G18" s="3"/>
      <c r="H18" s="3"/>
      <c r="I18" s="3"/>
      <c r="J18" s="3"/>
      <c r="K18" s="3"/>
      <c r="L18" s="3"/>
      <c r="M18" s="3"/>
    </row>
    <row r="19" spans="1:13" ht="6" customHeight="1" x14ac:dyDescent="0.2">
      <c r="B19" s="3"/>
      <c r="C19" s="3"/>
      <c r="D19" s="3"/>
      <c r="E19" s="3"/>
      <c r="F19" s="3"/>
      <c r="G19" s="3"/>
      <c r="H19" s="3"/>
      <c r="I19" s="3"/>
      <c r="J19" s="3"/>
      <c r="K19" s="3"/>
      <c r="L19" s="3"/>
      <c r="M19" s="3"/>
    </row>
    <row r="20" spans="1:13" x14ac:dyDescent="0.2">
      <c r="B20" s="48" t="s">
        <v>35</v>
      </c>
      <c r="C20" s="48"/>
      <c r="D20" s="3"/>
      <c r="E20" s="3"/>
      <c r="F20" s="3"/>
      <c r="G20" s="3"/>
      <c r="H20" s="3"/>
      <c r="I20" s="3"/>
      <c r="J20" s="3"/>
      <c r="K20" s="3"/>
      <c r="L20" s="3"/>
      <c r="M20" s="3"/>
    </row>
    <row r="21" spans="1:13" x14ac:dyDescent="0.2">
      <c r="B21" s="49" t="s">
        <v>16</v>
      </c>
      <c r="C21" s="49" t="s">
        <v>36</v>
      </c>
      <c r="D21" s="3"/>
      <c r="E21" s="3"/>
      <c r="F21" s="3"/>
      <c r="G21" s="3"/>
      <c r="H21" s="3"/>
      <c r="I21" s="3"/>
      <c r="J21" s="3"/>
      <c r="K21" s="3"/>
      <c r="L21" s="3"/>
      <c r="M21" s="3"/>
    </row>
    <row r="22" spans="1:13" x14ac:dyDescent="0.2">
      <c r="B22" s="47" t="str">
        <f>+B3</f>
        <v>B</v>
      </c>
      <c r="C22" s="63"/>
      <c r="D22" s="3"/>
      <c r="E22" s="3"/>
      <c r="F22" s="3"/>
      <c r="G22" s="3"/>
      <c r="H22" s="3"/>
      <c r="I22" s="3"/>
      <c r="J22" s="3"/>
      <c r="K22" s="3"/>
      <c r="L22" s="3"/>
      <c r="M22" s="3"/>
    </row>
    <row r="23" spans="1:13" x14ac:dyDescent="0.2">
      <c r="B23" s="6"/>
      <c r="C23" s="109"/>
      <c r="D23" s="3"/>
      <c r="E23" s="3"/>
      <c r="F23" s="3"/>
      <c r="G23" s="3"/>
      <c r="H23" s="3"/>
      <c r="I23" s="3"/>
      <c r="J23" s="3"/>
      <c r="K23" s="3"/>
      <c r="L23" s="3"/>
      <c r="M23" s="3"/>
    </row>
    <row r="24" spans="1:13" x14ac:dyDescent="0.2">
      <c r="A24" s="3"/>
      <c r="B24" s="3" t="s">
        <v>37</v>
      </c>
      <c r="C24" s="3"/>
      <c r="D24" s="3"/>
      <c r="F24" s="3"/>
      <c r="G24" s="3"/>
      <c r="H24" s="3"/>
      <c r="I24" s="3"/>
      <c r="J24" s="3"/>
      <c r="K24" s="3"/>
      <c r="L24" s="3"/>
      <c r="M24" s="3"/>
    </row>
    <row r="25" spans="1:13" x14ac:dyDescent="0.2">
      <c r="A25" s="3"/>
      <c r="B25" s="3" t="s">
        <v>32</v>
      </c>
      <c r="C25" s="3"/>
      <c r="D25" s="3"/>
      <c r="F25" s="3"/>
      <c r="G25" s="3"/>
      <c r="H25" s="3"/>
      <c r="I25" s="3"/>
      <c r="J25" s="3"/>
      <c r="K25" s="3"/>
      <c r="L25" s="3"/>
      <c r="M25" s="3"/>
    </row>
    <row r="26" spans="1:13" x14ac:dyDescent="0.2">
      <c r="A26" s="3"/>
      <c r="B26" s="3"/>
      <c r="C26" s="3"/>
      <c r="D26" s="3"/>
      <c r="E26" s="3"/>
      <c r="F26" s="3"/>
      <c r="G26" s="3"/>
      <c r="H26" s="3"/>
      <c r="I26" s="3"/>
      <c r="J26" s="3"/>
      <c r="K26" s="3"/>
      <c r="L26" s="3"/>
      <c r="M26" s="3"/>
    </row>
    <row r="27" spans="1:13" x14ac:dyDescent="0.2">
      <c r="A27" s="3"/>
      <c r="B27" s="3"/>
      <c r="C27" s="3"/>
      <c r="D27" s="3"/>
      <c r="E27" s="3"/>
      <c r="F27" s="3"/>
      <c r="G27" s="3"/>
      <c r="H27" s="3"/>
      <c r="I27" s="3"/>
      <c r="J27" s="3"/>
      <c r="K27" s="3"/>
      <c r="L27" s="3"/>
      <c r="M27" s="3"/>
    </row>
    <row r="28" spans="1:13" x14ac:dyDescent="0.2">
      <c r="A28" s="78" t="s">
        <v>65</v>
      </c>
      <c r="B28" s="3" t="s">
        <v>38</v>
      </c>
      <c r="C28" s="3"/>
      <c r="D28" s="3"/>
      <c r="E28" s="3"/>
      <c r="F28" s="3"/>
      <c r="G28" s="3"/>
      <c r="H28" s="3"/>
      <c r="I28" s="3"/>
      <c r="J28" s="3"/>
      <c r="K28" s="3"/>
      <c r="L28" s="3"/>
      <c r="M28" s="3"/>
    </row>
    <row r="29" spans="1:13" x14ac:dyDescent="0.2">
      <c r="A29" s="78"/>
      <c r="B29" s="3" t="s">
        <v>7</v>
      </c>
      <c r="C29" s="3"/>
      <c r="D29" s="3"/>
      <c r="E29" s="3"/>
      <c r="F29" s="3"/>
      <c r="G29" s="3"/>
      <c r="H29" s="3"/>
      <c r="I29" s="3"/>
      <c r="J29" s="3"/>
      <c r="K29" s="3"/>
      <c r="L29" s="3"/>
      <c r="M29" s="3"/>
    </row>
    <row r="30" spans="1:13" x14ac:dyDescent="0.2">
      <c r="A30" s="78"/>
      <c r="B30" s="3"/>
      <c r="C30" s="3"/>
      <c r="D30" s="3"/>
      <c r="E30" s="3"/>
      <c r="F30" s="3"/>
      <c r="G30" s="3"/>
      <c r="H30" s="3"/>
      <c r="I30" s="3"/>
      <c r="J30" s="3"/>
      <c r="K30" s="3"/>
      <c r="L30" s="3"/>
      <c r="M30" s="3"/>
    </row>
    <row r="31" spans="1:13" x14ac:dyDescent="0.2">
      <c r="A31" s="78" t="s">
        <v>66</v>
      </c>
      <c r="B31" s="3" t="s">
        <v>67</v>
      </c>
      <c r="C31" s="3"/>
      <c r="D31" s="3"/>
      <c r="E31" s="3"/>
      <c r="F31" s="3"/>
      <c r="G31" s="3"/>
      <c r="H31" s="3"/>
      <c r="I31" s="3"/>
      <c r="J31" s="3"/>
      <c r="K31" s="3"/>
      <c r="L31" s="3"/>
      <c r="M31" s="3"/>
    </row>
    <row r="32" spans="1:13" x14ac:dyDescent="0.2">
      <c r="A32" s="78"/>
      <c r="B32" s="3" t="s">
        <v>79</v>
      </c>
      <c r="C32" s="3"/>
      <c r="D32" s="3"/>
      <c r="E32" s="3"/>
      <c r="F32" s="3"/>
      <c r="G32" s="3"/>
      <c r="H32" s="3"/>
      <c r="I32" s="3"/>
      <c r="J32" s="3"/>
      <c r="K32" s="3"/>
      <c r="L32" s="3"/>
      <c r="M32" s="3"/>
    </row>
    <row r="33" spans="1:13" x14ac:dyDescent="0.2">
      <c r="B33" s="3"/>
      <c r="C33" s="3"/>
      <c r="D33" s="3"/>
      <c r="E33" s="3"/>
      <c r="F33" s="3"/>
      <c r="G33" s="3"/>
      <c r="H33" s="3"/>
      <c r="I33" s="3"/>
      <c r="J33" s="3"/>
      <c r="K33" s="3"/>
      <c r="L33" s="3"/>
      <c r="M33" s="3"/>
    </row>
    <row r="34" spans="1:13" x14ac:dyDescent="0.2">
      <c r="A34" s="78" t="s">
        <v>68</v>
      </c>
      <c r="B34" s="3" t="s">
        <v>43</v>
      </c>
      <c r="C34" s="3"/>
      <c r="D34" s="3"/>
      <c r="E34" s="3"/>
      <c r="F34" s="3"/>
      <c r="G34" s="3"/>
      <c r="H34" s="3"/>
      <c r="I34" s="3"/>
      <c r="J34" s="3"/>
      <c r="K34" s="3"/>
      <c r="L34" s="3"/>
      <c r="M34" s="3"/>
    </row>
    <row r="35" spans="1:13" x14ac:dyDescent="0.2">
      <c r="A35" s="78"/>
      <c r="B35" s="3" t="s">
        <v>80</v>
      </c>
      <c r="C35" s="3"/>
      <c r="D35" s="3"/>
      <c r="E35" s="3"/>
      <c r="F35" s="3"/>
      <c r="G35" s="3"/>
      <c r="H35" s="3"/>
      <c r="I35" s="3"/>
      <c r="J35" s="3"/>
      <c r="K35" s="3"/>
      <c r="L35" s="3"/>
      <c r="M35" s="3"/>
    </row>
    <row r="36" spans="1:13" x14ac:dyDescent="0.2">
      <c r="B36" s="3"/>
      <c r="C36" s="3"/>
      <c r="D36" s="3"/>
      <c r="E36" s="3"/>
      <c r="F36" s="3"/>
      <c r="G36" s="3"/>
      <c r="H36" s="3"/>
      <c r="I36" s="3"/>
      <c r="J36" s="3"/>
      <c r="K36" s="3"/>
      <c r="L36" s="3"/>
      <c r="M36" s="3"/>
    </row>
    <row r="37" spans="1:13" x14ac:dyDescent="0.2">
      <c r="A37" s="3"/>
      <c r="B37" s="103" t="s">
        <v>54</v>
      </c>
      <c r="C37" s="103" t="s">
        <v>69</v>
      </c>
      <c r="D37" s="206" t="s">
        <v>55</v>
      </c>
      <c r="E37" s="207"/>
      <c r="F37" s="103" t="s">
        <v>70</v>
      </c>
      <c r="G37" s="103" t="s">
        <v>71</v>
      </c>
      <c r="H37" s="103" t="s">
        <v>72</v>
      </c>
      <c r="I37" s="3"/>
      <c r="J37" s="3"/>
      <c r="K37" s="3"/>
      <c r="L37" s="3"/>
      <c r="M37" s="3"/>
    </row>
    <row r="38" spans="1:13" x14ac:dyDescent="0.2">
      <c r="B38" s="104">
        <v>1</v>
      </c>
      <c r="C38" s="124"/>
      <c r="D38" s="105" t="s">
        <v>56</v>
      </c>
      <c r="E38" s="102"/>
      <c r="F38" s="125" t="s">
        <v>73</v>
      </c>
      <c r="G38" s="125">
        <v>0</v>
      </c>
      <c r="H38" s="125"/>
      <c r="I38" s="3"/>
      <c r="J38" s="3"/>
      <c r="K38" s="3"/>
      <c r="L38" s="3"/>
      <c r="M38" s="3"/>
    </row>
    <row r="39" spans="1:13" x14ac:dyDescent="0.2">
      <c r="B39" s="104">
        <v>2</v>
      </c>
      <c r="C39" s="124"/>
      <c r="D39" s="105" t="s">
        <v>46</v>
      </c>
      <c r="E39" s="102"/>
      <c r="F39" s="125" t="s">
        <v>73</v>
      </c>
      <c r="G39" s="125">
        <v>0</v>
      </c>
      <c r="H39" s="125"/>
      <c r="I39" s="3"/>
      <c r="J39" s="3"/>
      <c r="K39" s="3"/>
      <c r="L39" s="3"/>
      <c r="M39" s="3"/>
    </row>
    <row r="40" spans="1:13" x14ac:dyDescent="0.2">
      <c r="B40" s="104">
        <v>3</v>
      </c>
      <c r="C40" s="124"/>
      <c r="D40" s="105" t="s">
        <v>8</v>
      </c>
      <c r="E40" s="102"/>
      <c r="F40" s="125" t="s">
        <v>73</v>
      </c>
      <c r="G40" s="125">
        <v>0</v>
      </c>
      <c r="H40" s="125"/>
      <c r="I40" s="3"/>
      <c r="J40" s="3"/>
      <c r="K40" s="3"/>
      <c r="L40" s="3"/>
      <c r="M40" s="3"/>
    </row>
    <row r="41" spans="1:13" x14ac:dyDescent="0.2">
      <c r="B41" s="104">
        <v>4</v>
      </c>
      <c r="C41" s="124"/>
      <c r="D41" s="105">
        <v>0</v>
      </c>
      <c r="E41" s="102"/>
      <c r="F41" s="125" t="s">
        <v>73</v>
      </c>
      <c r="G41" s="125">
        <v>0</v>
      </c>
      <c r="H41" s="125"/>
      <c r="I41" s="3"/>
      <c r="J41" s="3"/>
      <c r="K41" s="3"/>
      <c r="L41" s="3"/>
      <c r="M41" s="3"/>
    </row>
    <row r="42" spans="1:13" x14ac:dyDescent="0.2">
      <c r="B42" s="104">
        <v>5</v>
      </c>
      <c r="C42" s="124"/>
      <c r="D42" s="105">
        <v>0</v>
      </c>
      <c r="E42" s="102"/>
      <c r="F42" s="125" t="s">
        <v>73</v>
      </c>
      <c r="G42" s="125">
        <v>0</v>
      </c>
      <c r="H42" s="125"/>
      <c r="I42" s="3"/>
      <c r="J42" s="3"/>
      <c r="K42" s="3"/>
      <c r="L42" s="3"/>
      <c r="M42" s="3"/>
    </row>
    <row r="43" spans="1:13" x14ac:dyDescent="0.2">
      <c r="B43" s="104">
        <v>6</v>
      </c>
      <c r="C43" s="124"/>
      <c r="D43" s="105">
        <v>0</v>
      </c>
      <c r="E43" s="102"/>
      <c r="F43" s="125" t="s">
        <v>73</v>
      </c>
      <c r="G43" s="125">
        <v>0</v>
      </c>
      <c r="H43" s="125"/>
      <c r="I43" s="3"/>
      <c r="J43" s="3"/>
      <c r="K43" s="3"/>
      <c r="L43" s="3"/>
      <c r="M43" s="3"/>
    </row>
    <row r="44" spans="1:13" x14ac:dyDescent="0.2">
      <c r="B44" s="104">
        <v>7</v>
      </c>
      <c r="C44" s="124"/>
      <c r="D44" s="105">
        <v>0</v>
      </c>
      <c r="E44" s="102"/>
      <c r="F44" s="125" t="s">
        <v>73</v>
      </c>
      <c r="G44" s="125">
        <v>0</v>
      </c>
      <c r="H44" s="125"/>
      <c r="I44" s="3"/>
      <c r="J44" s="3"/>
      <c r="K44" s="3"/>
      <c r="L44" s="3"/>
      <c r="M44" s="3"/>
    </row>
    <row r="45" spans="1:13" x14ac:dyDescent="0.2">
      <c r="A45" s="3"/>
      <c r="B45" s="3"/>
      <c r="C45" s="3"/>
      <c r="D45" s="3"/>
      <c r="E45" s="3"/>
      <c r="F45" s="3"/>
      <c r="G45" s="3"/>
      <c r="H45" s="3"/>
      <c r="I45" s="3"/>
      <c r="J45" s="3"/>
      <c r="K45" s="3"/>
      <c r="L45" s="3"/>
      <c r="M45" s="3"/>
    </row>
    <row r="46" spans="1:13" x14ac:dyDescent="0.2">
      <c r="A46" s="3" t="s">
        <v>39</v>
      </c>
      <c r="B46" s="3"/>
      <c r="C46" s="3"/>
      <c r="D46" s="3"/>
      <c r="E46" s="3"/>
      <c r="F46" s="3"/>
      <c r="G46" s="3"/>
      <c r="H46" s="3"/>
      <c r="I46" s="3"/>
      <c r="J46" s="3"/>
      <c r="K46" s="3"/>
      <c r="L46" s="3"/>
      <c r="M46" s="3"/>
    </row>
    <row r="47" spans="1:13" x14ac:dyDescent="0.2">
      <c r="A47" s="3" t="s">
        <v>90</v>
      </c>
      <c r="B47" s="3"/>
      <c r="C47" s="3"/>
      <c r="D47" s="3"/>
      <c r="E47" s="3"/>
      <c r="F47" s="3"/>
      <c r="G47" s="3"/>
      <c r="H47" s="3"/>
      <c r="I47" s="3"/>
      <c r="J47" s="3"/>
      <c r="K47" s="3"/>
      <c r="L47" s="3"/>
      <c r="M47" s="3"/>
    </row>
    <row r="48" spans="1:13" x14ac:dyDescent="0.2">
      <c r="A48" s="3"/>
      <c r="B48" s="3"/>
      <c r="C48" s="3"/>
      <c r="D48" s="3"/>
      <c r="E48" s="3"/>
      <c r="F48" s="3"/>
      <c r="G48" s="3"/>
      <c r="H48" s="3"/>
      <c r="I48" s="3"/>
      <c r="J48" s="3"/>
      <c r="K48" s="3"/>
      <c r="L48" s="3"/>
      <c r="M48" s="3"/>
    </row>
    <row r="49" spans="1:13" x14ac:dyDescent="0.2">
      <c r="A49" s="3"/>
      <c r="B49" s="3" t="s">
        <v>40</v>
      </c>
      <c r="C49" s="3"/>
      <c r="D49" s="3"/>
      <c r="F49" s="3"/>
      <c r="G49" s="3"/>
      <c r="H49" s="3"/>
      <c r="I49" s="3"/>
      <c r="J49" s="3"/>
      <c r="K49" s="3"/>
      <c r="L49" s="3"/>
      <c r="M49" s="3"/>
    </row>
    <row r="50" spans="1:13" x14ac:dyDescent="0.2">
      <c r="A50" s="3"/>
      <c r="B50" s="3" t="s">
        <v>32</v>
      </c>
      <c r="C50" s="3"/>
      <c r="D50" s="3"/>
      <c r="F50" s="3"/>
      <c r="G50" s="3"/>
      <c r="H50" s="3"/>
      <c r="I50" s="3"/>
      <c r="J50" s="3"/>
      <c r="K50" s="3"/>
      <c r="L50" s="3"/>
      <c r="M50" s="3"/>
    </row>
    <row r="51" spans="1:13" x14ac:dyDescent="0.2">
      <c r="A51" s="3"/>
      <c r="B51" s="3"/>
      <c r="C51" s="3"/>
      <c r="D51" s="3"/>
      <c r="E51" s="3"/>
      <c r="F51" s="3"/>
      <c r="G51" s="3"/>
      <c r="H51" s="3"/>
      <c r="I51" s="3"/>
      <c r="J51" s="3"/>
      <c r="K51" s="3"/>
      <c r="L51" s="3"/>
      <c r="M51" s="3"/>
    </row>
    <row r="52" spans="1:13" x14ac:dyDescent="0.2">
      <c r="A52" s="3"/>
      <c r="B52" s="3"/>
      <c r="C52" s="3"/>
      <c r="D52" s="3"/>
      <c r="E52" s="3"/>
      <c r="F52" s="3"/>
      <c r="G52" s="3"/>
      <c r="H52" s="3"/>
      <c r="I52" s="3"/>
      <c r="J52" s="3"/>
      <c r="K52" s="3"/>
      <c r="L52" s="3"/>
      <c r="M52" s="3"/>
    </row>
    <row r="53" spans="1:13" x14ac:dyDescent="0.2">
      <c r="A53" s="3"/>
      <c r="B53" s="3" t="s">
        <v>41</v>
      </c>
      <c r="C53" s="3"/>
      <c r="D53" s="3"/>
      <c r="F53" s="3"/>
      <c r="G53" s="3"/>
      <c r="H53" s="3"/>
      <c r="I53" s="3"/>
      <c r="J53" s="3"/>
      <c r="K53" s="3"/>
      <c r="L53" s="3"/>
      <c r="M53" s="3"/>
    </row>
    <row r="54" spans="1:13" x14ac:dyDescent="0.2">
      <c r="A54" s="3"/>
      <c r="B54" s="3" t="s">
        <v>32</v>
      </c>
      <c r="C54" s="3"/>
      <c r="D54" s="3"/>
      <c r="F54" s="3"/>
      <c r="G54" s="3"/>
      <c r="H54" s="3"/>
      <c r="I54" s="3"/>
      <c r="J54" s="3"/>
      <c r="K54" s="3"/>
      <c r="L54" s="3"/>
      <c r="M54" s="3"/>
    </row>
    <row r="55" spans="1:13" x14ac:dyDescent="0.2">
      <c r="A55" s="3"/>
      <c r="B55" s="3"/>
      <c r="C55" s="3"/>
      <c r="D55" s="3"/>
      <c r="E55" s="3"/>
      <c r="F55" s="3"/>
      <c r="G55" s="3"/>
      <c r="H55" s="86" t="s">
        <v>89</v>
      </c>
      <c r="I55" s="3"/>
      <c r="J55" s="3"/>
      <c r="K55" s="3"/>
      <c r="L55" s="3"/>
      <c r="M55" s="3"/>
    </row>
    <row r="56" spans="1:13" x14ac:dyDescent="0.2">
      <c r="A56" s="3"/>
      <c r="B56" s="3"/>
      <c r="C56" s="3"/>
      <c r="D56" s="3"/>
      <c r="E56" s="3"/>
      <c r="F56" s="3"/>
      <c r="G56" s="3"/>
      <c r="H56" s="3"/>
      <c r="I56" s="3"/>
      <c r="J56" s="3"/>
      <c r="K56" s="3"/>
      <c r="L56" s="3"/>
      <c r="M56" s="3"/>
    </row>
    <row r="57" spans="1:13" x14ac:dyDescent="0.2">
      <c r="A57" s="3" t="s">
        <v>5</v>
      </c>
      <c r="B57" s="3"/>
      <c r="C57" s="3"/>
      <c r="D57" s="3"/>
      <c r="E57" s="3"/>
      <c r="F57" s="3"/>
      <c r="G57" s="3"/>
      <c r="H57" s="3"/>
      <c r="I57" s="3"/>
      <c r="J57" s="3"/>
      <c r="K57" s="3"/>
      <c r="L57" s="3"/>
      <c r="M57" s="3"/>
    </row>
    <row r="58" spans="1:13" x14ac:dyDescent="0.2">
      <c r="A58" s="3" t="s">
        <v>6</v>
      </c>
      <c r="B58" s="3"/>
      <c r="C58" s="3"/>
      <c r="D58" s="3"/>
      <c r="E58" s="3"/>
      <c r="F58" s="3"/>
      <c r="G58" s="3"/>
      <c r="H58" s="3"/>
      <c r="I58" s="3"/>
      <c r="J58" s="3"/>
      <c r="K58" s="3"/>
      <c r="L58" s="3"/>
      <c r="M58" s="3"/>
    </row>
    <row r="59" spans="1:13" x14ac:dyDescent="0.2">
      <c r="A59" s="3"/>
      <c r="B59" s="3"/>
      <c r="C59" s="3"/>
      <c r="D59" s="3"/>
      <c r="E59" s="3"/>
      <c r="F59" s="3"/>
      <c r="G59" s="3"/>
      <c r="H59" s="3"/>
      <c r="I59" s="3"/>
      <c r="J59" s="3"/>
      <c r="K59" s="3"/>
      <c r="L59" s="3"/>
      <c r="M59" s="3"/>
    </row>
    <row r="60" spans="1:13" x14ac:dyDescent="0.2">
      <c r="A60" s="87"/>
      <c r="B60" s="87"/>
      <c r="C60" s="87"/>
      <c r="D60" s="87"/>
      <c r="E60" s="87"/>
      <c r="F60" s="87"/>
      <c r="G60" s="87"/>
      <c r="H60" s="87"/>
    </row>
  </sheetData>
  <mergeCells count="2">
    <mergeCell ref="C8:H8"/>
    <mergeCell ref="D37:E37"/>
  </mergeCells>
  <phoneticPr fontId="0" type="noConversion"/>
  <pageMargins left="0.75" right="0.75" top="1" bottom="1" header="0.5" footer="0.5"/>
  <pageSetup orientation="portrait" r:id="rId1"/>
  <headerFooter alignWithMargins="0"/>
  <ignoredErrors>
    <ignoredError sqref="B4" twoDigitTextYear="1"/>
  </ignoredErrors>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1066800</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1066800</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1066800</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48</xdr:row>
                    <xdr:rowOff>28575</xdr:rowOff>
                  </from>
                  <to>
                    <xdr:col>0</xdr:col>
                    <xdr:colOff>1066800</xdr:colOff>
                    <xdr:row>50</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52</xdr:row>
                    <xdr:rowOff>28575</xdr:rowOff>
                  </from>
                  <to>
                    <xdr:col>0</xdr:col>
                    <xdr:colOff>1066800</xdr:colOff>
                    <xdr:row>54</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3:S52"/>
  <sheetViews>
    <sheetView workbookViewId="0">
      <selection sqref="A1:K51"/>
    </sheetView>
  </sheetViews>
  <sheetFormatPr defaultRowHeight="12.75" x14ac:dyDescent="0.2"/>
  <cols>
    <col min="1" max="1" width="4.85546875" style="10" customWidth="1"/>
    <col min="2" max="2" width="1" style="10" customWidth="1"/>
    <col min="3" max="3" width="22.140625" style="2" customWidth="1"/>
    <col min="4" max="4" width="1" style="2" customWidth="1"/>
    <col min="5" max="5" width="16.5703125" style="2" customWidth="1"/>
    <col min="6" max="6" width="3.28515625" customWidth="1"/>
    <col min="7" max="7" width="4.85546875" style="10" customWidth="1"/>
    <col min="8" max="8" width="1" style="10" customWidth="1"/>
    <col min="9" max="9" width="22.140625" style="2" customWidth="1"/>
    <col min="10" max="10" width="1" style="2" customWidth="1"/>
    <col min="11" max="11" width="16.5703125" style="2" customWidth="1"/>
  </cols>
  <sheetData>
    <row r="3" spans="1:19" ht="15.75" x14ac:dyDescent="0.2">
      <c r="A3" s="83"/>
      <c r="B3" s="83"/>
      <c r="C3" s="83"/>
      <c r="D3" s="83"/>
      <c r="E3" s="83"/>
      <c r="F3" s="211" t="str">
        <f>"File '"&amp;Instructions!B2&amp;"' - "&amp;Instructions!B1</f>
        <v>File 'C' - Cerdomus</v>
      </c>
      <c r="G3" s="211"/>
      <c r="H3" s="211"/>
      <c r="I3" s="211"/>
      <c r="J3" s="211"/>
      <c r="K3" s="211"/>
      <c r="Q3" s="11"/>
      <c r="R3" s="6"/>
      <c r="S3" s="36"/>
    </row>
    <row r="4" spans="1:19" ht="15.75" x14ac:dyDescent="0.2">
      <c r="A4" s="83"/>
      <c r="B4" s="83"/>
      <c r="C4" s="83"/>
      <c r="D4" s="83"/>
      <c r="E4" s="208"/>
      <c r="F4" s="208"/>
      <c r="G4" s="208"/>
      <c r="H4" s="208"/>
      <c r="Q4" s="11"/>
      <c r="R4" s="6"/>
      <c r="S4" s="36"/>
    </row>
    <row r="5" spans="1:19" ht="15.75" x14ac:dyDescent="0.2">
      <c r="A5" s="83"/>
      <c r="B5" s="83"/>
      <c r="C5" s="83"/>
      <c r="D5" s="83"/>
      <c r="E5" s="83"/>
      <c r="F5" s="83"/>
      <c r="G5" s="83"/>
      <c r="H5" s="83"/>
      <c r="I5" s="83"/>
      <c r="J5" s="83"/>
      <c r="K5" s="83"/>
      <c r="L5" s="3"/>
      <c r="M5" s="3"/>
      <c r="N5" s="3"/>
      <c r="O5" s="3"/>
      <c r="P5" s="4"/>
      <c r="Q5" s="11"/>
      <c r="R5" s="6"/>
      <c r="S5" s="36"/>
    </row>
    <row r="6" spans="1:19" ht="15.75" x14ac:dyDescent="0.2">
      <c r="A6" s="208" t="str">
        <f>"Price List Index - "&amp;Instructions!B4</f>
        <v>Price List Index - 10/1/25</v>
      </c>
      <c r="B6" s="208"/>
      <c r="C6" s="208"/>
      <c r="D6" s="208"/>
      <c r="E6" s="208"/>
      <c r="F6" s="208"/>
      <c r="G6" s="208"/>
      <c r="H6" s="208"/>
      <c r="I6" s="208"/>
      <c r="J6" s="208"/>
      <c r="K6" s="208"/>
      <c r="L6" s="3"/>
      <c r="M6" s="3"/>
      <c r="N6" s="3"/>
      <c r="O6" s="3"/>
      <c r="P6" s="4"/>
      <c r="Q6" s="11"/>
      <c r="R6" s="6"/>
      <c r="S6" s="36"/>
    </row>
    <row r="7" spans="1:19" ht="6" customHeight="1" x14ac:dyDescent="0.2">
      <c r="A7" s="83"/>
      <c r="B7" s="83"/>
      <c r="C7" s="83"/>
      <c r="D7" s="83"/>
      <c r="E7" s="83"/>
      <c r="F7" s="83"/>
      <c r="G7" s="83"/>
      <c r="H7" s="83"/>
      <c r="I7" s="83"/>
      <c r="J7" s="83"/>
      <c r="K7" s="83"/>
      <c r="L7" s="3"/>
      <c r="M7" s="3"/>
      <c r="N7" s="3"/>
      <c r="O7" s="3"/>
      <c r="P7" s="4"/>
      <c r="Q7" s="11"/>
      <c r="R7" s="6"/>
      <c r="S7" s="36"/>
    </row>
    <row r="8" spans="1:19" ht="3" customHeight="1" x14ac:dyDescent="0.2">
      <c r="A8" s="84"/>
      <c r="B8" s="84"/>
      <c r="C8" s="84"/>
      <c r="D8" s="84"/>
      <c r="E8" s="84"/>
      <c r="F8" s="84"/>
      <c r="G8" s="84"/>
      <c r="H8" s="84"/>
      <c r="I8" s="84"/>
      <c r="J8" s="84"/>
      <c r="K8" s="84"/>
    </row>
    <row r="9" spans="1:19" ht="3" customHeight="1" x14ac:dyDescent="0.2">
      <c r="A9" s="85"/>
      <c r="B9" s="85"/>
      <c r="C9" s="85"/>
      <c r="D9" s="85"/>
      <c r="E9" s="85"/>
      <c r="F9" s="85"/>
      <c r="G9" s="85"/>
      <c r="H9" s="85"/>
      <c r="I9" s="85"/>
      <c r="J9" s="85"/>
      <c r="K9" s="85"/>
    </row>
    <row r="11" spans="1:19" x14ac:dyDescent="0.2">
      <c r="A11" s="81" t="s">
        <v>9</v>
      </c>
      <c r="B11" s="80"/>
      <c r="C11" s="81" t="s">
        <v>50</v>
      </c>
      <c r="D11" s="80"/>
      <c r="E11" s="81" t="s">
        <v>51</v>
      </c>
      <c r="G11" s="81" t="s">
        <v>9</v>
      </c>
      <c r="H11" s="80"/>
      <c r="I11" s="81" t="s">
        <v>50</v>
      </c>
      <c r="J11" s="80"/>
      <c r="K11" s="81" t="s">
        <v>51</v>
      </c>
    </row>
    <row r="12" spans="1:19" s="82" customFormat="1" ht="15" customHeight="1" x14ac:dyDescent="0.2">
      <c r="A12" s="91"/>
      <c r="B12" s="78"/>
      <c r="C12" s="3"/>
      <c r="D12" s="3"/>
      <c r="E12" s="3"/>
      <c r="G12" s="91"/>
      <c r="H12" s="78"/>
      <c r="I12" s="3"/>
      <c r="J12" s="3"/>
      <c r="K12" s="3"/>
    </row>
    <row r="13" spans="1:19" s="82" customFormat="1" ht="15" customHeight="1" x14ac:dyDescent="0.2">
      <c r="A13" s="91"/>
      <c r="B13" s="78"/>
      <c r="C13" s="3"/>
      <c r="D13" s="3"/>
      <c r="E13" s="3"/>
      <c r="G13" s="91"/>
      <c r="H13" s="78"/>
      <c r="I13" s="3"/>
      <c r="J13" s="3"/>
      <c r="K13" s="3"/>
    </row>
    <row r="14" spans="1:19" s="82" customFormat="1" ht="15" customHeight="1" x14ac:dyDescent="0.2">
      <c r="A14" s="91"/>
      <c r="B14" s="78"/>
      <c r="C14" s="3"/>
      <c r="D14" s="3"/>
      <c r="E14" s="3"/>
      <c r="G14" s="91"/>
      <c r="H14" s="79"/>
      <c r="I14" s="3"/>
      <c r="J14" s="3"/>
      <c r="K14" s="3"/>
    </row>
    <row r="15" spans="1:19" s="82" customFormat="1" ht="15" customHeight="1" x14ac:dyDescent="0.2">
      <c r="A15" s="91"/>
      <c r="B15" s="78"/>
      <c r="C15" s="3"/>
      <c r="D15" s="3"/>
      <c r="E15" s="3"/>
      <c r="G15" s="91"/>
      <c r="H15" s="78"/>
      <c r="I15" s="3"/>
      <c r="J15" s="3"/>
      <c r="K15" s="3"/>
    </row>
    <row r="16" spans="1:19" s="82" customFormat="1" ht="15" customHeight="1" x14ac:dyDescent="0.2">
      <c r="A16" s="91"/>
      <c r="B16" s="78"/>
      <c r="C16" s="3"/>
      <c r="D16" s="3"/>
      <c r="E16" s="3"/>
      <c r="G16" s="91"/>
      <c r="H16" s="78"/>
      <c r="I16" s="3"/>
      <c r="J16" s="3"/>
      <c r="K16" s="3"/>
    </row>
    <row r="17" spans="1:11" s="82" customFormat="1" ht="15" customHeight="1" x14ac:dyDescent="0.2">
      <c r="A17" s="91"/>
      <c r="B17" s="78"/>
      <c r="C17" s="3"/>
      <c r="D17" s="3"/>
      <c r="E17" s="3"/>
      <c r="G17" s="91"/>
      <c r="H17" s="78"/>
      <c r="I17" s="3"/>
      <c r="J17" s="3"/>
      <c r="K17" s="3"/>
    </row>
    <row r="18" spans="1:11" s="82" customFormat="1" ht="15" customHeight="1" x14ac:dyDescent="0.2">
      <c r="A18" s="91"/>
      <c r="B18" s="78"/>
      <c r="C18" s="3"/>
      <c r="D18" s="3"/>
      <c r="E18" s="3"/>
      <c r="G18" s="91"/>
      <c r="H18" s="78"/>
      <c r="I18" s="3"/>
      <c r="J18" s="3"/>
      <c r="K18" s="3"/>
    </row>
    <row r="19" spans="1:11" s="82" customFormat="1" ht="15" customHeight="1" x14ac:dyDescent="0.2">
      <c r="A19" s="91"/>
      <c r="B19" s="78"/>
      <c r="C19" s="3"/>
      <c r="D19" s="3"/>
      <c r="E19" s="3"/>
      <c r="G19" s="91"/>
      <c r="H19" s="78"/>
      <c r="I19" s="3"/>
      <c r="J19" s="3"/>
      <c r="K19" s="3"/>
    </row>
    <row r="20" spans="1:11" s="82" customFormat="1" ht="15" customHeight="1" x14ac:dyDescent="0.2">
      <c r="A20" s="91"/>
      <c r="B20" s="78"/>
      <c r="C20" s="3"/>
      <c r="D20" s="3"/>
      <c r="E20" s="3"/>
      <c r="G20" s="91"/>
      <c r="H20" s="78"/>
      <c r="I20" s="3"/>
      <c r="J20" s="3"/>
      <c r="K20" s="3"/>
    </row>
    <row r="21" spans="1:11" s="82" customFormat="1" ht="15" customHeight="1" x14ac:dyDescent="0.2">
      <c r="A21" s="91"/>
      <c r="B21" s="78"/>
      <c r="C21" s="3"/>
      <c r="D21" s="3"/>
      <c r="E21" s="3"/>
      <c r="G21" s="91"/>
      <c r="H21" s="78"/>
      <c r="I21" s="3"/>
      <c r="J21" s="3"/>
      <c r="K21" s="3"/>
    </row>
    <row r="22" spans="1:11" s="82" customFormat="1" ht="15" customHeight="1" x14ac:dyDescent="0.2">
      <c r="A22" s="91"/>
      <c r="B22" s="78"/>
      <c r="C22" s="3"/>
      <c r="D22" s="3"/>
      <c r="E22" s="3"/>
      <c r="G22" s="91"/>
      <c r="H22" s="78"/>
      <c r="I22" s="3"/>
      <c r="J22" s="3"/>
      <c r="K22" s="3"/>
    </row>
    <row r="23" spans="1:11" s="82" customFormat="1" ht="15" customHeight="1" x14ac:dyDescent="0.2">
      <c r="A23" s="91"/>
      <c r="B23" s="78"/>
      <c r="C23" s="3"/>
      <c r="D23" s="3"/>
      <c r="E23" s="3"/>
      <c r="G23" s="91"/>
      <c r="H23" s="78"/>
      <c r="I23" s="3"/>
      <c r="J23" s="3"/>
      <c r="K23" s="3"/>
    </row>
    <row r="24" spans="1:11" s="82" customFormat="1" ht="15" customHeight="1" x14ac:dyDescent="0.2">
      <c r="A24" s="91"/>
      <c r="B24" s="78"/>
      <c r="C24" s="3"/>
      <c r="D24" s="3"/>
      <c r="E24" s="3"/>
      <c r="G24" s="91"/>
      <c r="H24" s="78"/>
      <c r="I24" s="3"/>
      <c r="J24" s="3"/>
      <c r="K24" s="3"/>
    </row>
    <row r="25" spans="1:11" s="82" customFormat="1" ht="15" customHeight="1" x14ac:dyDescent="0.2">
      <c r="A25" s="91"/>
      <c r="B25" s="78"/>
      <c r="C25" s="3"/>
      <c r="D25" s="3"/>
      <c r="E25" s="3"/>
      <c r="G25" s="91"/>
      <c r="H25" s="78"/>
      <c r="I25" s="3"/>
      <c r="J25" s="3"/>
      <c r="K25" s="3"/>
    </row>
    <row r="26" spans="1:11" s="82" customFormat="1" ht="15" customHeight="1" x14ac:dyDescent="0.2">
      <c r="A26" s="91"/>
      <c r="B26" s="78"/>
      <c r="C26" s="3"/>
      <c r="D26" s="3"/>
      <c r="E26" s="3"/>
      <c r="G26" s="91"/>
      <c r="H26" s="78"/>
      <c r="I26" s="3"/>
      <c r="J26" s="3"/>
      <c r="K26" s="3"/>
    </row>
    <row r="27" spans="1:11" s="82" customFormat="1" ht="15" customHeight="1" x14ac:dyDescent="0.2">
      <c r="A27" s="91"/>
      <c r="B27" s="78"/>
      <c r="C27" s="3"/>
      <c r="D27" s="3"/>
      <c r="E27" s="3"/>
      <c r="G27" s="91"/>
      <c r="H27" s="78"/>
      <c r="I27" s="3"/>
      <c r="J27" s="3"/>
      <c r="K27" s="3"/>
    </row>
    <row r="28" spans="1:11" s="82" customFormat="1" ht="15" customHeight="1" x14ac:dyDescent="0.2">
      <c r="A28" s="91"/>
      <c r="B28" s="78"/>
      <c r="C28" s="3"/>
      <c r="D28" s="3"/>
      <c r="E28" s="3"/>
      <c r="G28" s="91"/>
      <c r="H28" s="78"/>
      <c r="I28" s="3"/>
      <c r="J28" s="3"/>
      <c r="K28" s="3"/>
    </row>
    <row r="29" spans="1:11" s="82" customFormat="1" ht="15" customHeight="1" x14ac:dyDescent="0.2">
      <c r="A29" s="91"/>
      <c r="B29" s="78"/>
      <c r="C29" s="3"/>
      <c r="D29" s="3"/>
      <c r="E29" s="3"/>
      <c r="G29" s="91"/>
      <c r="H29" s="78"/>
      <c r="I29" s="3"/>
      <c r="J29" s="3"/>
      <c r="K29" s="3"/>
    </row>
    <row r="30" spans="1:11" s="82" customFormat="1" ht="15" customHeight="1" x14ac:dyDescent="0.2">
      <c r="A30" s="91"/>
      <c r="B30" s="78"/>
      <c r="C30" s="3"/>
      <c r="D30" s="3"/>
      <c r="E30" s="3"/>
      <c r="G30" s="91"/>
      <c r="H30" s="78"/>
      <c r="I30" s="3"/>
      <c r="J30" s="3"/>
      <c r="K30" s="3"/>
    </row>
    <row r="31" spans="1:11" s="82" customFormat="1" ht="15" customHeight="1" x14ac:dyDescent="0.2">
      <c r="A31" s="91"/>
      <c r="B31" s="78"/>
      <c r="C31" s="3"/>
      <c r="D31" s="3"/>
      <c r="E31" s="3"/>
      <c r="G31" s="91"/>
      <c r="H31" s="78"/>
      <c r="I31" s="3"/>
      <c r="J31" s="3"/>
      <c r="K31" s="3"/>
    </row>
    <row r="32" spans="1:11" s="82" customFormat="1" ht="15" customHeight="1" x14ac:dyDescent="0.2">
      <c r="A32" s="91"/>
      <c r="B32" s="78"/>
      <c r="C32" s="3"/>
      <c r="D32" s="3"/>
      <c r="E32" s="3"/>
      <c r="G32" s="91"/>
      <c r="H32" s="78"/>
      <c r="I32" s="3"/>
      <c r="J32" s="3"/>
      <c r="K32" s="3"/>
    </row>
    <row r="33" spans="1:11" s="82" customFormat="1" ht="15" customHeight="1" x14ac:dyDescent="0.2">
      <c r="A33" s="91"/>
      <c r="B33" s="78"/>
      <c r="C33" s="3"/>
      <c r="D33" s="3"/>
      <c r="E33" s="3"/>
      <c r="G33" s="91"/>
      <c r="H33" s="78"/>
      <c r="I33" s="3"/>
      <c r="J33" s="3"/>
      <c r="K33" s="3"/>
    </row>
    <row r="34" spans="1:11" s="82" customFormat="1" ht="15" customHeight="1" x14ac:dyDescent="0.2">
      <c r="A34" s="91"/>
      <c r="B34" s="78"/>
      <c r="C34" s="3"/>
      <c r="D34" s="3"/>
      <c r="E34" s="3"/>
      <c r="G34" s="91"/>
      <c r="H34" s="78"/>
      <c r="I34" s="3"/>
      <c r="J34" s="3"/>
      <c r="K34" s="3"/>
    </row>
    <row r="35" spans="1:11" s="82" customFormat="1" ht="15" customHeight="1" x14ac:dyDescent="0.2">
      <c r="A35" s="91"/>
      <c r="B35" s="78"/>
      <c r="C35" s="3"/>
      <c r="D35" s="3"/>
      <c r="E35" s="3"/>
      <c r="G35" s="91"/>
      <c r="H35" s="79"/>
      <c r="I35" s="3"/>
      <c r="J35" s="3"/>
      <c r="K35" s="3"/>
    </row>
    <row r="36" spans="1:11" s="82" customFormat="1" ht="15" customHeight="1" x14ac:dyDescent="0.2">
      <c r="A36" s="91"/>
      <c r="B36" s="78"/>
      <c r="C36" s="3"/>
      <c r="D36" s="3"/>
      <c r="E36" s="3"/>
      <c r="G36" s="91"/>
      <c r="H36" s="78"/>
      <c r="I36" s="3"/>
      <c r="J36" s="3"/>
      <c r="K36" s="3"/>
    </row>
    <row r="37" spans="1:11" s="82" customFormat="1" ht="15" customHeight="1" x14ac:dyDescent="0.2">
      <c r="A37" s="91"/>
      <c r="B37" s="78"/>
      <c r="C37" s="3"/>
      <c r="D37" s="3"/>
      <c r="E37" s="3"/>
      <c r="G37" s="91"/>
      <c r="H37" s="79"/>
      <c r="I37" s="3"/>
      <c r="J37" s="3"/>
      <c r="K37" s="3"/>
    </row>
    <row r="38" spans="1:11" s="82" customFormat="1" ht="15" customHeight="1" x14ac:dyDescent="0.2">
      <c r="A38" s="91"/>
      <c r="B38" s="78"/>
      <c r="C38" s="3"/>
      <c r="D38" s="3"/>
      <c r="E38" s="3"/>
      <c r="G38" s="91"/>
      <c r="H38" s="78"/>
      <c r="I38" s="3"/>
      <c r="J38" s="3"/>
      <c r="K38" s="3"/>
    </row>
    <row r="39" spans="1:11" s="82" customFormat="1" ht="15" customHeight="1" x14ac:dyDescent="0.2">
      <c r="A39" s="91"/>
      <c r="B39" s="78"/>
      <c r="C39" s="3"/>
      <c r="D39" s="3"/>
      <c r="E39" s="3"/>
      <c r="G39" s="91"/>
      <c r="H39" s="78"/>
      <c r="I39" s="3"/>
      <c r="J39" s="3"/>
      <c r="K39" s="3"/>
    </row>
    <row r="40" spans="1:11" s="82" customFormat="1" ht="15" customHeight="1" x14ac:dyDescent="0.2">
      <c r="A40" s="91"/>
      <c r="B40" s="78"/>
      <c r="C40" s="3"/>
      <c r="D40" s="3"/>
      <c r="E40" s="3"/>
      <c r="G40" s="91"/>
      <c r="H40" s="78"/>
      <c r="I40" s="3"/>
      <c r="J40" s="3"/>
      <c r="K40" s="3"/>
    </row>
    <row r="41" spans="1:11" s="82" customFormat="1" ht="15" customHeight="1" x14ac:dyDescent="0.2">
      <c r="A41" s="91"/>
      <c r="B41" s="78"/>
      <c r="C41" s="3"/>
      <c r="D41" s="3"/>
      <c r="E41" s="3"/>
      <c r="G41" s="91"/>
      <c r="H41" s="78"/>
      <c r="I41" s="3"/>
      <c r="J41" s="3"/>
      <c r="K41" s="3"/>
    </row>
    <row r="42" spans="1:11" s="82" customFormat="1" ht="15" customHeight="1" x14ac:dyDescent="0.2">
      <c r="A42" s="91"/>
      <c r="B42" s="79"/>
      <c r="C42" s="3"/>
      <c r="D42" s="3"/>
      <c r="E42" s="3"/>
      <c r="G42" s="91"/>
      <c r="H42" s="78"/>
      <c r="I42" s="3"/>
      <c r="J42" s="3"/>
      <c r="K42" s="3"/>
    </row>
    <row r="43" spans="1:11" s="82" customFormat="1" ht="15" customHeight="1" x14ac:dyDescent="0.2">
      <c r="A43" s="91"/>
      <c r="B43" s="78"/>
      <c r="C43" s="3"/>
      <c r="D43" s="3"/>
      <c r="E43" s="3"/>
      <c r="G43" s="91"/>
      <c r="H43" s="79"/>
      <c r="I43" s="3"/>
      <c r="J43" s="3"/>
      <c r="K43" s="3"/>
    </row>
    <row r="44" spans="1:11" s="82" customFormat="1" ht="15" customHeight="1" x14ac:dyDescent="0.2">
      <c r="A44" s="91"/>
      <c r="B44" s="78"/>
      <c r="C44" s="3"/>
      <c r="D44" s="3"/>
      <c r="E44" s="3"/>
      <c r="G44" s="91"/>
      <c r="H44" s="78"/>
      <c r="I44" s="3"/>
      <c r="J44" s="3"/>
      <c r="K44" s="3"/>
    </row>
    <row r="45" spans="1:11" s="82" customFormat="1" ht="15" customHeight="1" x14ac:dyDescent="0.2">
      <c r="A45" s="91"/>
      <c r="B45" s="78"/>
      <c r="C45" s="3"/>
      <c r="D45" s="3"/>
      <c r="E45" s="3"/>
      <c r="G45" s="91"/>
      <c r="H45" s="78"/>
      <c r="I45" s="3"/>
      <c r="J45" s="3"/>
      <c r="K45" s="3"/>
    </row>
    <row r="46" spans="1:11" s="82" customFormat="1" ht="5.0999999999999996" customHeight="1" x14ac:dyDescent="0.2">
      <c r="G46" s="91"/>
      <c r="H46" s="78"/>
      <c r="I46" s="3"/>
      <c r="J46" s="3"/>
      <c r="K46" s="3"/>
    </row>
    <row r="47" spans="1:11" s="82" customFormat="1" ht="9.9499999999999993" customHeight="1" x14ac:dyDescent="0.2">
      <c r="A47" s="78"/>
      <c r="B47" s="78"/>
      <c r="C47" s="3"/>
      <c r="D47" s="3"/>
      <c r="E47" s="3"/>
    </row>
    <row r="48" spans="1:11" s="82" customFormat="1" ht="9.9499999999999993" customHeight="1" x14ac:dyDescent="0.2">
      <c r="A48" s="78"/>
      <c r="B48" s="78"/>
      <c r="C48" s="3"/>
      <c r="D48" s="3"/>
      <c r="E48" s="3"/>
    </row>
    <row r="49" spans="1:11" s="82" customFormat="1" ht="12.75" customHeight="1" x14ac:dyDescent="0.2">
      <c r="A49" s="209" t="s">
        <v>105</v>
      </c>
      <c r="B49" s="209"/>
      <c r="C49" s="209"/>
      <c r="D49" s="209"/>
      <c r="E49" s="209"/>
      <c r="F49" s="209"/>
      <c r="G49" s="209"/>
      <c r="H49" s="209"/>
      <c r="I49" s="209"/>
      <c r="J49" s="209"/>
      <c r="K49" s="209"/>
    </row>
    <row r="50" spans="1:11" s="82" customFormat="1" ht="3.95" customHeight="1" x14ac:dyDescent="0.2">
      <c r="A50" s="78"/>
      <c r="B50" s="78"/>
      <c r="C50" s="3"/>
      <c r="D50" s="3"/>
      <c r="E50" s="3"/>
    </row>
    <row r="51" spans="1:11" s="82" customFormat="1" ht="36.75" customHeight="1" x14ac:dyDescent="0.2">
      <c r="A51" s="210" t="s">
        <v>29</v>
      </c>
      <c r="B51" s="210"/>
      <c r="C51" s="210"/>
      <c r="D51" s="210"/>
      <c r="E51" s="210"/>
      <c r="F51" s="210"/>
      <c r="G51" s="210"/>
      <c r="H51" s="210"/>
      <c r="I51" s="210"/>
      <c r="J51" s="210"/>
      <c r="K51" s="210"/>
    </row>
    <row r="52" spans="1:11" x14ac:dyDescent="0.2">
      <c r="A52" s="31"/>
      <c r="B52" s="31"/>
      <c r="C52" s="31"/>
      <c r="D52" s="31"/>
      <c r="E52" s="31"/>
      <c r="F52" s="31"/>
      <c r="G52" s="31"/>
      <c r="H52" s="31"/>
      <c r="I52" s="31"/>
      <c r="J52" s="31"/>
      <c r="K52" s="31"/>
    </row>
  </sheetData>
  <mergeCells count="5">
    <mergeCell ref="A6:K6"/>
    <mergeCell ref="A49:K49"/>
    <mergeCell ref="A51:K51"/>
    <mergeCell ref="F3:K3"/>
    <mergeCell ref="E4:H4"/>
  </mergeCells>
  <phoneticPr fontId="0" type="noConversion"/>
  <printOptions horizontalCentered="1"/>
  <pageMargins left="0.35" right="0.35" top="0.35" bottom="0.35" header="0.5" footer="0.5"/>
  <pageSetup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Q139"/>
  <sheetViews>
    <sheetView tabSelected="1" zoomScale="125" zoomScaleNormal="125" workbookViewId="0">
      <pane xSplit="14" ySplit="12" topLeftCell="O13" activePane="bottomRight" state="frozen"/>
      <selection pane="topRight" activeCell="N1" sqref="N1"/>
      <selection pane="bottomLeft" activeCell="A8" sqref="A8"/>
      <selection pane="bottomRight" activeCell="O13" sqref="O13:T13"/>
    </sheetView>
  </sheetViews>
  <sheetFormatPr defaultColWidth="9.140625" defaultRowHeight="11.25" x14ac:dyDescent="0.2"/>
  <cols>
    <col min="1" max="1" width="1.28515625" style="2" customWidth="1"/>
    <col min="2" max="2" width="10.7109375" style="2" customWidth="1"/>
    <col min="3" max="3" width="3.140625" style="2" customWidth="1"/>
    <col min="4" max="4" width="5.140625" style="2" customWidth="1"/>
    <col min="5" max="5" width="9.42578125" style="2" customWidth="1"/>
    <col min="6" max="6" width="0.7109375" style="2" customWidth="1"/>
    <col min="7" max="15" width="4.85546875" style="2" customWidth="1"/>
    <col min="16" max="16" width="4.85546875" style="8" customWidth="1"/>
    <col min="17" max="17" width="4.5703125" style="1" customWidth="1"/>
    <col min="18" max="18" width="3" style="2" customWidth="1"/>
    <col min="19" max="19" width="6.7109375" style="22" customWidth="1"/>
    <col min="20" max="20" width="3.7109375" style="2" customWidth="1"/>
    <col min="21" max="21" width="4" style="9" customWidth="1"/>
    <col min="22" max="22" width="3.28515625" style="89" customWidth="1"/>
    <col min="23" max="23" width="3.85546875" style="57" customWidth="1"/>
    <col min="24" max="24" width="6.7109375" style="16" customWidth="1"/>
    <col min="25" max="25" width="1" style="89" customWidth="1"/>
    <col min="26" max="26" width="3.7109375" style="42" customWidth="1"/>
    <col min="27" max="27" width="6.7109375" style="42" customWidth="1"/>
    <col min="28" max="28" width="5.140625" style="61" customWidth="1"/>
    <col min="29" max="29" width="6.7109375" style="18" customWidth="1"/>
    <col min="30" max="30" width="5.140625" style="16" customWidth="1"/>
    <col min="31" max="31" width="4.5703125" style="67" customWidth="1"/>
    <col min="32" max="32" width="4.140625" style="67" customWidth="1"/>
    <col min="33" max="33" width="6.7109375" style="18" customWidth="1"/>
    <col min="34" max="34" width="1" style="89" customWidth="1"/>
    <col min="35" max="35" width="4.28515625" style="129" customWidth="1"/>
    <col min="36" max="39" width="6.7109375" style="18" customWidth="1"/>
    <col min="40" max="40" width="1" style="2" customWidth="1"/>
    <col min="41" max="41" width="2" style="2" customWidth="1"/>
    <col min="42" max="16384" width="9.140625" style="2"/>
  </cols>
  <sheetData>
    <row r="1" spans="2:41" s="3" customFormat="1" ht="9.9499999999999993" customHeight="1" x14ac:dyDescent="0.2">
      <c r="B1" s="115" t="s">
        <v>56</v>
      </c>
      <c r="D1" s="40"/>
      <c r="E1" s="73" t="s">
        <v>24</v>
      </c>
      <c r="F1" s="73"/>
      <c r="G1" s="30" t="s">
        <v>49</v>
      </c>
      <c r="H1" s="30"/>
      <c r="I1" s="30"/>
      <c r="J1" s="30"/>
      <c r="K1" s="30"/>
      <c r="L1" s="30"/>
      <c r="M1" s="30"/>
      <c r="N1" s="30"/>
      <c r="P1" s="73" t="s">
        <v>25</v>
      </c>
      <c r="Q1" s="88"/>
      <c r="R1" s="29"/>
      <c r="S1" s="39">
        <f>IF(Suggested="Yes",AA1,AG1)</f>
        <v>0.05</v>
      </c>
      <c r="T1" s="37" t="s">
        <v>48</v>
      </c>
      <c r="U1" s="5" t="str">
        <f>+Instructions!$B$3</f>
        <v>B</v>
      </c>
      <c r="V1" s="52"/>
      <c r="W1" s="56">
        <f>+Instructions!$C$22</f>
        <v>0</v>
      </c>
      <c r="X1" s="17">
        <f t="shared" ref="X1:X7" si="0">ROUND($AA1*(1-W1)+0.004999,2)</f>
        <v>0.05</v>
      </c>
      <c r="Y1" s="52"/>
      <c r="Z1" s="6" t="s">
        <v>126</v>
      </c>
      <c r="AA1" s="39">
        <v>0.05</v>
      </c>
      <c r="AB1" s="60">
        <f t="shared" ref="AB1:AC7" si="1">+W1</f>
        <v>0</v>
      </c>
      <c r="AC1" s="17">
        <f t="shared" si="1"/>
        <v>0.05</v>
      </c>
      <c r="AD1" s="12">
        <f t="shared" ref="AD1:AD7" si="2">(AG1-AC1)/AG1</f>
        <v>0</v>
      </c>
      <c r="AE1" s="123"/>
      <c r="AF1" s="130">
        <v>1</v>
      </c>
      <c r="AG1" s="38">
        <f t="shared" ref="AG1:AG7" si="3">SUM(AJ1:AL1)+AE1</f>
        <v>0.05</v>
      </c>
      <c r="AH1" s="52"/>
      <c r="AJ1" s="17">
        <f t="shared" ref="AJ1:AJ7" si="4">ROUND(AC1/(1-VLOOKUP(AF1,Group,2,FALSE)),2)</f>
        <v>0.05</v>
      </c>
      <c r="AK1" s="17">
        <f t="shared" ref="AK1:AK7" si="5">IF(VLOOKUP(AF1,Group,5,FALSE)="YES",VLOOKUP(ROUND(ROUND(AJ1,1)-AJ1,2),Round,2,FALSE)+VLOOKUP(AF1,Group,6,FALSE),0)</f>
        <v>0</v>
      </c>
      <c r="AL1" s="17">
        <f t="shared" ref="AL1:AL7" si="6">IF(VLOOKUP(AF1,Group,7,FALSE)="",0,ROUND(AJ1-0.04999,1)-AJ1+AM1)</f>
        <v>0</v>
      </c>
      <c r="AM1" s="17" t="str">
        <f t="shared" ref="AM1:AM7" si="7">IF(VLOOKUP(AF1,Group,7,FALSE)="","",VLOOKUP(AF1,Group,7,FALSE))</f>
        <v/>
      </c>
      <c r="AO1" s="101" t="s">
        <v>60</v>
      </c>
    </row>
    <row r="2" spans="2:41" s="3" customFormat="1" ht="9.75" customHeight="1" x14ac:dyDescent="0.2">
      <c r="B2" s="116" t="s">
        <v>46</v>
      </c>
      <c r="D2" s="40"/>
      <c r="E2" s="73" t="s">
        <v>24</v>
      </c>
      <c r="F2" s="73"/>
      <c r="G2" s="30" t="s">
        <v>26</v>
      </c>
      <c r="H2" s="30"/>
      <c r="I2" s="30" t="s">
        <v>27</v>
      </c>
      <c r="J2" s="30"/>
      <c r="K2" s="30"/>
      <c r="L2" s="30"/>
      <c r="M2" s="30"/>
      <c r="N2" s="30"/>
      <c r="P2" s="73"/>
      <c r="Q2" s="88"/>
      <c r="R2" s="29"/>
      <c r="S2" s="39">
        <f>IF(Suggested="Yes",AA2,AG2)</f>
        <v>0.05</v>
      </c>
      <c r="T2" s="37" t="s">
        <v>47</v>
      </c>
      <c r="U2" s="5" t="str">
        <f>+Instructions!$B$3</f>
        <v>B</v>
      </c>
      <c r="V2" s="52"/>
      <c r="W2" s="56">
        <f>+Instructions!$C$22</f>
        <v>0</v>
      </c>
      <c r="X2" s="39">
        <f t="shared" si="0"/>
        <v>0.05</v>
      </c>
      <c r="Y2" s="52"/>
      <c r="Z2" s="6" t="s">
        <v>126</v>
      </c>
      <c r="AA2" s="39">
        <v>0.05</v>
      </c>
      <c r="AB2" s="60">
        <f t="shared" si="1"/>
        <v>0</v>
      </c>
      <c r="AC2" s="39">
        <f t="shared" si="1"/>
        <v>0.05</v>
      </c>
      <c r="AD2" s="60">
        <f t="shared" si="2"/>
        <v>0</v>
      </c>
      <c r="AE2" s="123"/>
      <c r="AF2" s="132">
        <v>2</v>
      </c>
      <c r="AG2" s="44">
        <f t="shared" si="3"/>
        <v>0.05</v>
      </c>
      <c r="AH2" s="52"/>
      <c r="AJ2" s="17">
        <f t="shared" si="4"/>
        <v>0.05</v>
      </c>
      <c r="AK2" s="17">
        <f t="shared" si="5"/>
        <v>0</v>
      </c>
      <c r="AL2" s="17">
        <f t="shared" si="6"/>
        <v>0</v>
      </c>
      <c r="AM2" s="17" t="str">
        <f t="shared" si="7"/>
        <v/>
      </c>
      <c r="AO2" s="101" t="s">
        <v>60</v>
      </c>
    </row>
    <row r="3" spans="2:41" s="3" customFormat="1" ht="9.9499999999999993" customHeight="1" x14ac:dyDescent="0.2">
      <c r="B3" s="114" t="s">
        <v>8</v>
      </c>
      <c r="D3" s="40"/>
      <c r="E3" s="73" t="s">
        <v>24</v>
      </c>
      <c r="F3" s="73"/>
      <c r="G3" s="30" t="s">
        <v>26</v>
      </c>
      <c r="H3" s="30"/>
      <c r="I3" s="30" t="s">
        <v>27</v>
      </c>
      <c r="J3" s="30"/>
      <c r="K3" s="30"/>
      <c r="L3" s="30"/>
      <c r="M3" s="30"/>
      <c r="N3" s="30"/>
      <c r="P3" s="73"/>
      <c r="Q3" s="88"/>
      <c r="R3" s="29"/>
      <c r="S3" s="39">
        <f>IF(Suggested="Yes",AA3,AG3)</f>
        <v>0.05</v>
      </c>
      <c r="T3" s="37" t="s">
        <v>47</v>
      </c>
      <c r="U3" s="5" t="str">
        <f>+Instructions!$B$3</f>
        <v>B</v>
      </c>
      <c r="V3" s="52"/>
      <c r="W3" s="56">
        <f>+Instructions!$C$22</f>
        <v>0</v>
      </c>
      <c r="X3" s="17">
        <f t="shared" si="0"/>
        <v>0.05</v>
      </c>
      <c r="Y3" s="52"/>
      <c r="Z3" s="6" t="s">
        <v>126</v>
      </c>
      <c r="AA3" s="39">
        <v>0.05</v>
      </c>
      <c r="AB3" s="60">
        <f t="shared" si="1"/>
        <v>0</v>
      </c>
      <c r="AC3" s="17">
        <f t="shared" si="1"/>
        <v>0.05</v>
      </c>
      <c r="AD3" s="12">
        <f t="shared" si="2"/>
        <v>0</v>
      </c>
      <c r="AE3" s="123"/>
      <c r="AF3" s="131">
        <v>3</v>
      </c>
      <c r="AG3" s="53">
        <f t="shared" si="3"/>
        <v>0.05</v>
      </c>
      <c r="AH3" s="52"/>
      <c r="AJ3" s="17">
        <f t="shared" si="4"/>
        <v>0.05</v>
      </c>
      <c r="AK3" s="17">
        <f t="shared" si="5"/>
        <v>0</v>
      </c>
      <c r="AL3" s="17">
        <f t="shared" si="6"/>
        <v>0</v>
      </c>
      <c r="AM3" s="17" t="str">
        <f t="shared" si="7"/>
        <v/>
      </c>
      <c r="AO3" s="101" t="s">
        <v>60</v>
      </c>
    </row>
    <row r="4" spans="2:41" s="3" customFormat="1" ht="9.9499999999999993" customHeight="1" x14ac:dyDescent="0.2">
      <c r="B4" s="117">
        <v>0</v>
      </c>
      <c r="D4" s="40"/>
      <c r="E4" s="73" t="s">
        <v>24</v>
      </c>
      <c r="F4" s="73"/>
      <c r="G4" s="30" t="s">
        <v>26</v>
      </c>
      <c r="H4" s="30"/>
      <c r="I4" s="30" t="s">
        <v>27</v>
      </c>
      <c r="J4" s="30"/>
      <c r="K4" s="30"/>
      <c r="L4" s="30"/>
      <c r="M4" s="30"/>
      <c r="N4" s="30"/>
      <c r="P4" s="73"/>
      <c r="Q4" s="88"/>
      <c r="R4" s="29"/>
      <c r="S4" s="39">
        <f>IF(Suggested="Yes",'Price List'!AA4,'Price List'!AG4)</f>
        <v>0</v>
      </c>
      <c r="T4" s="37" t="s">
        <v>47</v>
      </c>
      <c r="U4" s="5" t="str">
        <f>+Instructions!$B$3</f>
        <v>B</v>
      </c>
      <c r="V4" s="52"/>
      <c r="W4" s="56">
        <f>+Instructions!$C$22</f>
        <v>0</v>
      </c>
      <c r="X4" s="17">
        <f t="shared" si="0"/>
        <v>0</v>
      </c>
      <c r="Y4" s="52"/>
      <c r="Z4" s="6" t="s">
        <v>126</v>
      </c>
      <c r="AA4" s="39">
        <v>0</v>
      </c>
      <c r="AB4" s="60">
        <f t="shared" si="1"/>
        <v>0</v>
      </c>
      <c r="AC4" s="17">
        <f t="shared" si="1"/>
        <v>0</v>
      </c>
      <c r="AD4" s="12" t="e">
        <f t="shared" si="2"/>
        <v>#DIV/0!</v>
      </c>
      <c r="AE4" s="123"/>
      <c r="AF4" s="133">
        <v>4</v>
      </c>
      <c r="AG4" s="110">
        <f t="shared" si="3"/>
        <v>0</v>
      </c>
      <c r="AH4" s="52"/>
      <c r="AJ4" s="17">
        <f t="shared" si="4"/>
        <v>0</v>
      </c>
      <c r="AK4" s="17">
        <f t="shared" si="5"/>
        <v>0</v>
      </c>
      <c r="AL4" s="17">
        <f t="shared" si="6"/>
        <v>0</v>
      </c>
      <c r="AM4" s="17" t="str">
        <f t="shared" si="7"/>
        <v/>
      </c>
      <c r="AO4" s="101" t="s">
        <v>60</v>
      </c>
    </row>
    <row r="5" spans="2:41" s="3" customFormat="1" ht="9.9499999999999993" customHeight="1" x14ac:dyDescent="0.2">
      <c r="B5" s="118">
        <v>0</v>
      </c>
      <c r="D5" s="40"/>
      <c r="E5" s="73" t="s">
        <v>24</v>
      </c>
      <c r="F5" s="73"/>
      <c r="G5" s="30" t="s">
        <v>26</v>
      </c>
      <c r="H5" s="30"/>
      <c r="I5" s="30" t="s">
        <v>27</v>
      </c>
      <c r="J5" s="30"/>
      <c r="K5" s="30"/>
      <c r="L5" s="30"/>
      <c r="M5" s="30"/>
      <c r="N5" s="30"/>
      <c r="P5" s="73"/>
      <c r="Q5" s="88"/>
      <c r="R5" s="29"/>
      <c r="S5" s="39">
        <f>IF(Suggested="Yes",'Price List'!AA5,'Price List'!AG5)</f>
        <v>0</v>
      </c>
      <c r="T5" s="37" t="s">
        <v>47</v>
      </c>
      <c r="U5" s="5" t="str">
        <f>+Instructions!$B$3</f>
        <v>B</v>
      </c>
      <c r="V5" s="52"/>
      <c r="W5" s="56">
        <f>+Instructions!$C$22</f>
        <v>0</v>
      </c>
      <c r="X5" s="17">
        <f t="shared" si="0"/>
        <v>0</v>
      </c>
      <c r="Y5" s="52"/>
      <c r="Z5" s="6" t="s">
        <v>126</v>
      </c>
      <c r="AA5" s="39">
        <v>0</v>
      </c>
      <c r="AB5" s="60">
        <f t="shared" si="1"/>
        <v>0</v>
      </c>
      <c r="AC5" s="17">
        <f t="shared" si="1"/>
        <v>0</v>
      </c>
      <c r="AD5" s="12" t="e">
        <f t="shared" si="2"/>
        <v>#DIV/0!</v>
      </c>
      <c r="AE5" s="123"/>
      <c r="AF5" s="134">
        <v>5</v>
      </c>
      <c r="AG5" s="111">
        <f t="shared" si="3"/>
        <v>0</v>
      </c>
      <c r="AH5" s="52"/>
      <c r="AJ5" s="17">
        <f t="shared" si="4"/>
        <v>0</v>
      </c>
      <c r="AK5" s="17">
        <f t="shared" si="5"/>
        <v>0</v>
      </c>
      <c r="AL5" s="17">
        <f t="shared" si="6"/>
        <v>0</v>
      </c>
      <c r="AM5" s="17" t="str">
        <f t="shared" si="7"/>
        <v/>
      </c>
      <c r="AO5" s="101" t="s">
        <v>60</v>
      </c>
    </row>
    <row r="6" spans="2:41" s="3" customFormat="1" ht="9.9499999999999993" customHeight="1" x14ac:dyDescent="0.2">
      <c r="B6" s="119">
        <v>0</v>
      </c>
      <c r="D6" s="40"/>
      <c r="E6" s="73" t="s">
        <v>24</v>
      </c>
      <c r="F6" s="73"/>
      <c r="G6" s="30" t="s">
        <v>26</v>
      </c>
      <c r="H6" s="30"/>
      <c r="I6" s="30" t="s">
        <v>27</v>
      </c>
      <c r="J6" s="30"/>
      <c r="K6" s="30"/>
      <c r="L6" s="30"/>
      <c r="M6" s="30"/>
      <c r="N6" s="30"/>
      <c r="P6" s="73"/>
      <c r="Q6" s="88"/>
      <c r="R6" s="29"/>
      <c r="S6" s="39">
        <f>IF(Suggested="Yes",'Price List'!AA6,'Price List'!AG6)</f>
        <v>0</v>
      </c>
      <c r="T6" s="37" t="s">
        <v>47</v>
      </c>
      <c r="U6" s="5" t="str">
        <f>+Instructions!$B$3</f>
        <v>B</v>
      </c>
      <c r="V6" s="52"/>
      <c r="W6" s="56">
        <f>+Instructions!$C$22</f>
        <v>0</v>
      </c>
      <c r="X6" s="17">
        <f t="shared" si="0"/>
        <v>0</v>
      </c>
      <c r="Y6" s="52"/>
      <c r="Z6" s="6" t="s">
        <v>126</v>
      </c>
      <c r="AA6" s="39">
        <v>0</v>
      </c>
      <c r="AB6" s="60">
        <f t="shared" si="1"/>
        <v>0</v>
      </c>
      <c r="AC6" s="17">
        <f t="shared" si="1"/>
        <v>0</v>
      </c>
      <c r="AD6" s="12" t="e">
        <f t="shared" si="2"/>
        <v>#DIV/0!</v>
      </c>
      <c r="AE6" s="123"/>
      <c r="AF6" s="135">
        <v>6</v>
      </c>
      <c r="AG6" s="112">
        <f t="shared" si="3"/>
        <v>0</v>
      </c>
      <c r="AH6" s="52"/>
      <c r="AJ6" s="17">
        <f t="shared" si="4"/>
        <v>0</v>
      </c>
      <c r="AK6" s="17">
        <f t="shared" si="5"/>
        <v>0</v>
      </c>
      <c r="AL6" s="17">
        <f t="shared" si="6"/>
        <v>0</v>
      </c>
      <c r="AM6" s="17" t="str">
        <f t="shared" si="7"/>
        <v/>
      </c>
      <c r="AO6" s="101" t="s">
        <v>60</v>
      </c>
    </row>
    <row r="7" spans="2:41" s="3" customFormat="1" ht="9.9499999999999993" customHeight="1" x14ac:dyDescent="0.2">
      <c r="B7" s="120">
        <v>0</v>
      </c>
      <c r="D7" s="40"/>
      <c r="E7" s="73" t="s">
        <v>24</v>
      </c>
      <c r="F7" s="73"/>
      <c r="G7" s="30" t="s">
        <v>26</v>
      </c>
      <c r="H7" s="30"/>
      <c r="I7" s="30" t="s">
        <v>27</v>
      </c>
      <c r="J7" s="30"/>
      <c r="K7" s="30"/>
      <c r="L7" s="30"/>
      <c r="M7" s="30"/>
      <c r="N7" s="30"/>
      <c r="P7" s="73"/>
      <c r="Q7" s="88"/>
      <c r="R7" s="29"/>
      <c r="S7" s="39">
        <f>IF(Suggested="Yes",'Price List'!AA7,'Price List'!AG7)</f>
        <v>0</v>
      </c>
      <c r="T7" s="37" t="s">
        <v>47</v>
      </c>
      <c r="U7" s="5" t="str">
        <f>+Instructions!$B$3</f>
        <v>B</v>
      </c>
      <c r="V7" s="52"/>
      <c r="W7" s="56">
        <f>+Instructions!$C$22</f>
        <v>0</v>
      </c>
      <c r="X7" s="17">
        <f t="shared" si="0"/>
        <v>0</v>
      </c>
      <c r="Y7" s="52"/>
      <c r="Z7" s="6" t="s">
        <v>126</v>
      </c>
      <c r="AA7" s="39">
        <v>0</v>
      </c>
      <c r="AB7" s="60">
        <f t="shared" si="1"/>
        <v>0</v>
      </c>
      <c r="AC7" s="17">
        <f t="shared" si="1"/>
        <v>0</v>
      </c>
      <c r="AD7" s="12" t="e">
        <f t="shared" si="2"/>
        <v>#DIV/0!</v>
      </c>
      <c r="AE7" s="123"/>
      <c r="AF7" s="136">
        <v>7</v>
      </c>
      <c r="AG7" s="113">
        <f t="shared" si="3"/>
        <v>0</v>
      </c>
      <c r="AH7" s="52"/>
      <c r="AJ7" s="17">
        <f t="shared" si="4"/>
        <v>0</v>
      </c>
      <c r="AK7" s="17">
        <f t="shared" si="5"/>
        <v>0</v>
      </c>
      <c r="AL7" s="17">
        <f t="shared" si="6"/>
        <v>0</v>
      </c>
      <c r="AM7" s="17" t="str">
        <f t="shared" si="7"/>
        <v/>
      </c>
      <c r="AO7" s="101" t="s">
        <v>60</v>
      </c>
    </row>
    <row r="8" spans="2:41" s="3" customFormat="1" ht="9.9499999999999993" customHeight="1" x14ac:dyDescent="0.2">
      <c r="B8" s="121" t="s">
        <v>58</v>
      </c>
      <c r="D8" s="40"/>
      <c r="E8" s="73"/>
      <c r="F8" s="73"/>
      <c r="G8" s="30"/>
      <c r="H8" s="30"/>
      <c r="I8" s="30"/>
      <c r="J8" s="30"/>
      <c r="K8" s="30"/>
      <c r="L8" s="30"/>
      <c r="M8" s="30"/>
      <c r="N8" s="30"/>
      <c r="P8" s="73"/>
      <c r="Q8" s="88" t="s">
        <v>14</v>
      </c>
      <c r="R8" s="29" t="s">
        <v>53</v>
      </c>
      <c r="S8" s="39">
        <v>1000</v>
      </c>
      <c r="T8" s="37" t="s">
        <v>59</v>
      </c>
      <c r="U8" s="37"/>
      <c r="V8" s="52"/>
      <c r="W8" s="56">
        <v>0.1</v>
      </c>
      <c r="X8" s="39">
        <v>1000</v>
      </c>
      <c r="Y8" s="52"/>
      <c r="Z8" s="39" t="s">
        <v>59</v>
      </c>
      <c r="AA8" s="39">
        <v>1000</v>
      </c>
      <c r="AB8" s="60">
        <v>0.1</v>
      </c>
      <c r="AC8" s="39">
        <v>1000</v>
      </c>
      <c r="AD8" s="60">
        <v>0.1</v>
      </c>
      <c r="AE8" s="74">
        <v>10</v>
      </c>
      <c r="AF8" s="74"/>
      <c r="AG8" s="39">
        <v>1000</v>
      </c>
      <c r="AH8" s="52"/>
      <c r="AI8" s="127"/>
      <c r="AJ8" s="39"/>
      <c r="AK8" s="39"/>
      <c r="AL8" s="39"/>
      <c r="AM8" s="39"/>
      <c r="AO8" s="101" t="s">
        <v>60</v>
      </c>
    </row>
    <row r="9" spans="2:41" s="3" customFormat="1" ht="12.75" x14ac:dyDescent="0.2">
      <c r="C9" s="32"/>
      <c r="D9" s="32"/>
      <c r="E9" s="32"/>
      <c r="F9" s="32"/>
      <c r="G9" s="32"/>
      <c r="H9" s="32"/>
      <c r="I9" s="32"/>
      <c r="J9" s="32"/>
      <c r="K9" s="32"/>
      <c r="L9" s="32"/>
      <c r="M9" s="32"/>
      <c r="N9" s="32"/>
      <c r="O9" s="32"/>
      <c r="P9" s="13"/>
      <c r="Q9" s="33"/>
      <c r="R9" s="32"/>
      <c r="S9" s="34"/>
      <c r="T9" s="32"/>
      <c r="U9" s="43"/>
      <c r="V9" s="52"/>
      <c r="W9" s="90"/>
      <c r="X9" s="46"/>
      <c r="Y9" s="52"/>
      <c r="Z9" s="44"/>
      <c r="AA9" s="44"/>
      <c r="AB9" s="45"/>
      <c r="AC9" s="44"/>
      <c r="AD9" s="46"/>
      <c r="AE9" s="62"/>
      <c r="AF9" s="62"/>
      <c r="AG9" s="44"/>
      <c r="AH9" s="52"/>
      <c r="AI9" s="128"/>
      <c r="AJ9" s="44"/>
      <c r="AK9" s="44"/>
      <c r="AL9" s="44"/>
      <c r="AM9" s="44"/>
      <c r="AN9" s="32"/>
      <c r="AO9" s="101" t="s">
        <v>60</v>
      </c>
    </row>
    <row r="10" spans="2:41" s="3" customFormat="1" ht="9.9499999999999993" customHeight="1" x14ac:dyDescent="0.2">
      <c r="I10" s="6"/>
      <c r="J10" s="6"/>
      <c r="K10" s="6"/>
      <c r="L10" s="6"/>
      <c r="M10" s="6"/>
      <c r="N10" s="6"/>
      <c r="O10" s="221" t="s">
        <v>23</v>
      </c>
      <c r="P10" s="222"/>
      <c r="Q10" s="222"/>
      <c r="R10" s="222"/>
      <c r="S10" s="222"/>
      <c r="T10" s="223"/>
      <c r="U10" s="19"/>
      <c r="V10" s="52"/>
      <c r="W10" s="214" t="s">
        <v>44</v>
      </c>
      <c r="X10" s="214"/>
      <c r="Y10" s="52"/>
      <c r="Z10" s="212" t="s">
        <v>45</v>
      </c>
      <c r="AA10" s="212"/>
      <c r="AB10" s="212"/>
      <c r="AC10" s="212"/>
      <c r="AD10" s="212"/>
      <c r="AE10" s="212"/>
      <c r="AF10" s="212"/>
      <c r="AG10" s="212"/>
      <c r="AH10" s="52"/>
      <c r="AI10" s="92"/>
      <c r="AO10" s="101" t="s">
        <v>60</v>
      </c>
    </row>
    <row r="11" spans="2:41" s="30" customFormat="1" ht="9.9499999999999993" customHeight="1" x14ac:dyDescent="0.2">
      <c r="D11" s="23" t="s">
        <v>11</v>
      </c>
      <c r="E11" s="24"/>
      <c r="F11" s="24"/>
      <c r="G11" s="24"/>
      <c r="H11" s="24"/>
      <c r="I11" s="25"/>
      <c r="J11" s="25"/>
      <c r="K11" s="25"/>
      <c r="L11" s="25"/>
      <c r="M11" s="25"/>
      <c r="N11" s="25"/>
      <c r="O11" s="219" t="s">
        <v>52</v>
      </c>
      <c r="P11" s="220"/>
      <c r="Q11" s="26" t="s">
        <v>14</v>
      </c>
      <c r="R11" s="26" t="s">
        <v>18</v>
      </c>
      <c r="S11" s="27" t="str">
        <f>IF(Suggested="Yes",AA11,AG11)</f>
        <v>List Price</v>
      </c>
      <c r="T11" s="26" t="s">
        <v>17</v>
      </c>
      <c r="U11" s="28" t="s">
        <v>16</v>
      </c>
      <c r="V11" s="52"/>
      <c r="W11" s="54" t="s">
        <v>19</v>
      </c>
      <c r="X11" s="14" t="s">
        <v>15</v>
      </c>
      <c r="Y11" s="52"/>
      <c r="Z11" s="68" t="s">
        <v>62</v>
      </c>
      <c r="AA11" s="68" t="s">
        <v>13</v>
      </c>
      <c r="AB11" s="41" t="s">
        <v>20</v>
      </c>
      <c r="AC11" s="28" t="s">
        <v>21</v>
      </c>
      <c r="AD11" s="28" t="s">
        <v>30</v>
      </c>
      <c r="AE11" s="64" t="s">
        <v>63</v>
      </c>
      <c r="AF11" s="93" t="s">
        <v>54</v>
      </c>
      <c r="AG11" s="64" t="s">
        <v>4</v>
      </c>
      <c r="AH11" s="52"/>
      <c r="AJ11" s="28" t="s">
        <v>75</v>
      </c>
      <c r="AK11" s="137" t="s">
        <v>76</v>
      </c>
      <c r="AL11" s="28" t="s">
        <v>77</v>
      </c>
      <c r="AM11" s="28" t="s">
        <v>78</v>
      </c>
      <c r="AN11" s="3"/>
      <c r="AO11" s="101" t="s">
        <v>60</v>
      </c>
    </row>
    <row r="12" spans="2:41" s="3" customFormat="1" ht="9.9499999999999993" customHeight="1" x14ac:dyDescent="0.2">
      <c r="C12" s="32"/>
      <c r="D12" s="32"/>
      <c r="E12" s="32"/>
      <c r="F12" s="32"/>
      <c r="G12" s="32"/>
      <c r="H12" s="32"/>
      <c r="I12" s="32"/>
      <c r="J12" s="32"/>
      <c r="K12" s="32"/>
      <c r="L12" s="32"/>
      <c r="M12" s="32"/>
      <c r="N12" s="32"/>
      <c r="O12" s="32"/>
      <c r="P12" s="13"/>
      <c r="Q12" s="33"/>
      <c r="R12" s="32"/>
      <c r="S12" s="34"/>
      <c r="T12" s="32"/>
      <c r="U12" s="43"/>
      <c r="V12" s="52"/>
      <c r="W12" s="90"/>
      <c r="X12" s="46"/>
      <c r="Y12" s="52"/>
      <c r="Z12" s="44"/>
      <c r="AA12" s="44"/>
      <c r="AB12" s="45"/>
      <c r="AC12" s="44"/>
      <c r="AD12" s="46"/>
      <c r="AE12" s="62"/>
      <c r="AF12" s="62"/>
      <c r="AG12" s="44"/>
      <c r="AH12" s="52"/>
      <c r="AI12" s="128"/>
      <c r="AJ12" s="44"/>
      <c r="AK12" s="44"/>
      <c r="AL12" s="44"/>
      <c r="AM12" s="44"/>
      <c r="AN12" s="32"/>
      <c r="AO12" s="101" t="s">
        <v>60</v>
      </c>
    </row>
    <row r="13" spans="2:41" s="11" customFormat="1" ht="15.95" customHeight="1" x14ac:dyDescent="0.2">
      <c r="O13" s="211" t="str">
        <f>"File '"&amp;Instructions!B2&amp;"' - "&amp;Instructions!B1</f>
        <v>File 'C' - Cerdomus</v>
      </c>
      <c r="P13" s="211"/>
      <c r="Q13" s="211"/>
      <c r="R13" s="211"/>
      <c r="S13" s="211"/>
      <c r="T13" s="211"/>
      <c r="U13" s="71"/>
      <c r="V13" s="52"/>
      <c r="W13" s="213" t="s">
        <v>12</v>
      </c>
      <c r="X13" s="213"/>
      <c r="Y13" s="52"/>
      <c r="Z13" s="20"/>
      <c r="AA13" s="20"/>
      <c r="AB13" s="59"/>
      <c r="AD13" s="20"/>
      <c r="AE13" s="66"/>
      <c r="AF13" s="66"/>
      <c r="AG13" s="20" t="s">
        <v>22</v>
      </c>
      <c r="AH13" s="52"/>
      <c r="AI13" s="94"/>
      <c r="AN13" s="3"/>
      <c r="AO13" s="31" t="s">
        <v>60</v>
      </c>
    </row>
    <row r="14" spans="2:41" s="11" customFormat="1" ht="15.95" customHeight="1" x14ac:dyDescent="0.2">
      <c r="G14" s="35"/>
      <c r="O14" s="183"/>
      <c r="P14" s="183"/>
      <c r="Q14" s="183"/>
      <c r="R14" s="183"/>
      <c r="S14" s="21"/>
      <c r="T14" s="159" t="str">
        <f>+Instructions!B4</f>
        <v>10/1/25</v>
      </c>
      <c r="U14" s="71"/>
      <c r="V14" s="52"/>
      <c r="W14" s="70"/>
      <c r="X14" s="70"/>
      <c r="Y14" s="52"/>
      <c r="Z14" s="58"/>
      <c r="AA14" s="58" t="s">
        <v>91</v>
      </c>
      <c r="AB14" s="59"/>
      <c r="AD14" s="20"/>
      <c r="AE14" s="217">
        <f ca="1">TODAY()</f>
        <v>45897</v>
      </c>
      <c r="AF14" s="217"/>
      <c r="AG14" s="217"/>
      <c r="AH14" s="52"/>
      <c r="AI14" s="94"/>
      <c r="AN14" s="3"/>
      <c r="AO14" s="31" t="s">
        <v>60</v>
      </c>
    </row>
    <row r="15" spans="2:41" s="11" customFormat="1" ht="9.9499999999999993" customHeight="1" x14ac:dyDescent="0.2">
      <c r="N15" s="218" t="str">
        <f>IF(Instructions!C8="","",+Instructions!C8)</f>
        <v/>
      </c>
      <c r="O15" s="218"/>
      <c r="P15" s="218"/>
      <c r="Q15" s="218"/>
      <c r="R15" s="218"/>
      <c r="S15" s="218"/>
      <c r="T15" s="218"/>
      <c r="U15" s="71"/>
      <c r="V15" s="52"/>
      <c r="W15" s="70"/>
      <c r="X15" s="70"/>
      <c r="Y15" s="52"/>
      <c r="Z15" s="58"/>
      <c r="AA15" s="58"/>
      <c r="AB15" s="59"/>
      <c r="AD15" s="20"/>
      <c r="AE15" s="66"/>
      <c r="AF15" s="66"/>
      <c r="AH15" s="52"/>
      <c r="AI15" s="94"/>
      <c r="AN15" s="3"/>
      <c r="AO15" s="31" t="s">
        <v>60</v>
      </c>
    </row>
    <row r="16" spans="2:41" s="3" customFormat="1" ht="12" customHeight="1" x14ac:dyDescent="0.2">
      <c r="C16" s="35" t="str">
        <f>"Product Code '"&amp;Instructions!B3&amp;"'"</f>
        <v>Product Code 'B'</v>
      </c>
      <c r="N16" s="218"/>
      <c r="O16" s="218"/>
      <c r="P16" s="218"/>
      <c r="Q16" s="218"/>
      <c r="R16" s="218"/>
      <c r="S16" s="218"/>
      <c r="T16" s="218"/>
      <c r="U16" s="5"/>
      <c r="V16" s="52"/>
      <c r="W16" s="69"/>
      <c r="X16" s="69"/>
      <c r="Y16" s="52"/>
      <c r="Z16" s="39"/>
      <c r="AA16" s="39"/>
      <c r="AB16" s="55"/>
      <c r="AC16" s="17"/>
      <c r="AD16" s="15"/>
      <c r="AE16" s="65"/>
      <c r="AF16" s="65"/>
      <c r="AG16" s="184" t="str">
        <f>IF(Instructions!$C$8="","",Instructions!$C$8)</f>
        <v/>
      </c>
      <c r="AH16" s="52"/>
      <c r="AI16" s="126"/>
      <c r="AJ16" s="17"/>
      <c r="AK16" s="17"/>
      <c r="AL16" s="17"/>
      <c r="AM16" s="17"/>
      <c r="AO16" s="31" t="s">
        <v>60</v>
      </c>
    </row>
    <row r="17" spans="2:41" s="3" customFormat="1" ht="3.95" customHeight="1" x14ac:dyDescent="0.2">
      <c r="C17" s="201"/>
      <c r="D17" s="202"/>
      <c r="E17" s="202"/>
      <c r="F17" s="202"/>
      <c r="G17" s="202"/>
      <c r="H17" s="202"/>
      <c r="I17" s="202"/>
      <c r="J17" s="202"/>
      <c r="K17" s="202"/>
      <c r="L17" s="202"/>
      <c r="M17" s="202"/>
      <c r="N17" s="202"/>
      <c r="O17" s="202"/>
      <c r="P17" s="202"/>
      <c r="Q17" s="202"/>
      <c r="R17" s="202"/>
      <c r="S17" s="202"/>
      <c r="T17" s="202"/>
      <c r="U17" s="5"/>
      <c r="V17" s="52"/>
      <c r="W17" s="69"/>
      <c r="X17" s="69"/>
      <c r="Y17" s="52"/>
      <c r="Z17" s="39"/>
      <c r="AA17" s="39"/>
      <c r="AB17" s="55"/>
      <c r="AC17" s="17"/>
      <c r="AD17" s="15"/>
      <c r="AE17" s="65"/>
      <c r="AF17" s="65"/>
      <c r="AG17" s="17"/>
      <c r="AH17" s="52"/>
      <c r="AI17" s="126"/>
      <c r="AJ17" s="17"/>
      <c r="AK17" s="17"/>
      <c r="AL17" s="17"/>
      <c r="AM17" s="17"/>
      <c r="AO17" s="31" t="s">
        <v>60</v>
      </c>
    </row>
    <row r="18" spans="2:41" s="30" customFormat="1" ht="9.9499999999999993" customHeight="1" x14ac:dyDescent="0.2">
      <c r="C18" s="76" t="s">
        <v>11</v>
      </c>
      <c r="D18" s="77"/>
      <c r="E18" s="77"/>
      <c r="F18" s="77"/>
      <c r="G18" s="25"/>
      <c r="H18" s="25"/>
      <c r="I18" s="25"/>
      <c r="J18" s="25"/>
      <c r="K18" s="25"/>
      <c r="L18" s="25"/>
      <c r="M18" s="25"/>
      <c r="N18" s="25"/>
      <c r="O18" s="219" t="s">
        <v>52</v>
      </c>
      <c r="P18" s="220"/>
      <c r="Q18" s="26" t="s">
        <v>14</v>
      </c>
      <c r="R18" s="26" t="s">
        <v>18</v>
      </c>
      <c r="S18" s="27" t="str">
        <f>+S$11</f>
        <v>List Price</v>
      </c>
      <c r="T18" s="26" t="s">
        <v>17</v>
      </c>
      <c r="U18" s="26" t="str">
        <f>+U$11</f>
        <v>Code</v>
      </c>
      <c r="V18" s="52"/>
      <c r="W18" s="75" t="s">
        <v>19</v>
      </c>
      <c r="X18" s="27" t="s">
        <v>15</v>
      </c>
      <c r="Y18" s="52"/>
      <c r="Z18" s="41" t="s">
        <v>62</v>
      </c>
      <c r="AA18" s="41" t="s">
        <v>13</v>
      </c>
      <c r="AB18" s="41" t="str">
        <f t="shared" ref="AB18:AM18" si="8">+AB$11</f>
        <v>Disc</v>
      </c>
      <c r="AC18" s="28" t="str">
        <f t="shared" si="8"/>
        <v>Act. Cost</v>
      </c>
      <c r="AD18" s="28" t="str">
        <f t="shared" si="8"/>
        <v>GP%</v>
      </c>
      <c r="AE18" s="64" t="str">
        <f t="shared" si="8"/>
        <v>Adj.</v>
      </c>
      <c r="AF18" s="93" t="str">
        <f>+AF$11</f>
        <v>Group</v>
      </c>
      <c r="AG18" s="28" t="str">
        <f t="shared" si="8"/>
        <v>Price</v>
      </c>
      <c r="AH18" s="52"/>
      <c r="AJ18" s="28" t="str">
        <f t="shared" si="8"/>
        <v>Calc Price</v>
      </c>
      <c r="AK18" s="28" t="str">
        <f t="shared" si="8"/>
        <v>.05 Round</v>
      </c>
      <c r="AL18" s="28" t="str">
        <f t="shared" si="8"/>
        <v>Cents</v>
      </c>
      <c r="AM18" s="28" t="str">
        <f t="shared" si="8"/>
        <v>Round to</v>
      </c>
      <c r="AN18" s="3"/>
      <c r="AO18" s="31" t="s">
        <v>60</v>
      </c>
    </row>
    <row r="19" spans="2:41" s="160" customFormat="1" ht="9.9499999999999993" customHeight="1" x14ac:dyDescent="0.2">
      <c r="C19" s="226" t="s">
        <v>64</v>
      </c>
      <c r="D19" s="226"/>
      <c r="E19" s="226"/>
      <c r="F19" s="226"/>
      <c r="G19" s="226"/>
      <c r="H19" s="226"/>
      <c r="I19" s="226"/>
      <c r="J19" s="226"/>
      <c r="K19" s="226"/>
      <c r="L19" s="226"/>
      <c r="M19" s="226"/>
      <c r="N19" s="226"/>
      <c r="O19" s="226"/>
      <c r="P19" s="226"/>
      <c r="Q19" s="226"/>
      <c r="R19" s="226"/>
      <c r="S19" s="226"/>
      <c r="T19" s="226"/>
      <c r="U19" s="161"/>
      <c r="V19" s="52"/>
      <c r="W19" s="164"/>
      <c r="X19" s="164"/>
      <c r="Y19" s="52"/>
      <c r="Z19" s="165"/>
      <c r="AA19" s="165"/>
      <c r="AB19" s="166"/>
      <c r="AC19" s="162"/>
      <c r="AD19" s="163"/>
      <c r="AE19" s="167"/>
      <c r="AF19" s="168"/>
      <c r="AG19" s="162"/>
      <c r="AH19" s="52"/>
      <c r="AJ19" s="162"/>
      <c r="AK19" s="162"/>
      <c r="AL19" s="162"/>
      <c r="AM19" s="162"/>
      <c r="AN19" s="3"/>
      <c r="AO19" s="31" t="s">
        <v>60</v>
      </c>
    </row>
    <row r="20" spans="2:41" s="160" customFormat="1" ht="9.9499999999999993" customHeight="1" x14ac:dyDescent="0.2">
      <c r="C20" s="226" t="s">
        <v>96</v>
      </c>
      <c r="D20" s="226"/>
      <c r="E20" s="226"/>
      <c r="F20" s="226"/>
      <c r="G20" s="226"/>
      <c r="H20" s="226"/>
      <c r="I20" s="226"/>
      <c r="J20" s="226"/>
      <c r="K20" s="226"/>
      <c r="L20" s="226"/>
      <c r="M20" s="226"/>
      <c r="N20" s="226"/>
      <c r="O20" s="226"/>
      <c r="P20" s="226"/>
      <c r="Q20" s="226"/>
      <c r="R20" s="226"/>
      <c r="S20" s="226"/>
      <c r="T20" s="226"/>
      <c r="U20" s="161"/>
      <c r="V20" s="52"/>
      <c r="W20" s="164"/>
      <c r="X20" s="164"/>
      <c r="Y20" s="52"/>
      <c r="Z20" s="165"/>
      <c r="AA20" s="165"/>
      <c r="AB20" s="166"/>
      <c r="AC20" s="162"/>
      <c r="AD20" s="163"/>
      <c r="AE20" s="167"/>
      <c r="AF20" s="168"/>
      <c r="AG20" s="162"/>
      <c r="AH20" s="52"/>
      <c r="AJ20" s="162"/>
      <c r="AK20" s="162"/>
      <c r="AL20" s="162"/>
      <c r="AM20" s="162"/>
      <c r="AN20" s="3"/>
      <c r="AO20" s="31"/>
    </row>
    <row r="21" spans="2:41" s="3" customFormat="1" ht="3.95" customHeight="1" x14ac:dyDescent="0.2">
      <c r="M21" s="3" t="s">
        <v>91</v>
      </c>
      <c r="P21" s="73"/>
      <c r="Q21" s="88"/>
      <c r="R21" s="6"/>
      <c r="S21" s="39"/>
      <c r="T21" s="6"/>
      <c r="U21" s="5"/>
      <c r="V21" s="52"/>
      <c r="W21" s="56"/>
      <c r="X21" s="15"/>
      <c r="Y21" s="52"/>
      <c r="Z21" s="39"/>
      <c r="AA21" s="39"/>
      <c r="AB21" s="55"/>
      <c r="AC21" s="17"/>
      <c r="AD21" s="15"/>
      <c r="AE21" s="65"/>
      <c r="AF21" s="126"/>
      <c r="AG21" s="39"/>
      <c r="AH21" s="52"/>
      <c r="AJ21" s="17"/>
      <c r="AK21" s="17"/>
      <c r="AL21" s="17"/>
      <c r="AM21" s="17"/>
      <c r="AO21" s="31" t="s">
        <v>60</v>
      </c>
    </row>
    <row r="22" spans="2:41" s="3" customFormat="1" ht="9.9499999999999993" customHeight="1" x14ac:dyDescent="0.2">
      <c r="C22" s="72" t="s">
        <v>111</v>
      </c>
      <c r="K22" s="3" t="s">
        <v>107</v>
      </c>
      <c r="M22" s="3" t="s">
        <v>91</v>
      </c>
      <c r="P22" s="73"/>
      <c r="Q22" s="88"/>
      <c r="R22" s="177" t="s">
        <v>97</v>
      </c>
      <c r="S22" s="178" t="s">
        <v>112</v>
      </c>
      <c r="T22" s="179"/>
      <c r="U22" s="5"/>
      <c r="V22" s="52"/>
      <c r="W22" s="56"/>
      <c r="X22" s="15"/>
      <c r="Y22" s="52"/>
      <c r="Z22" s="39"/>
      <c r="AA22" s="39"/>
      <c r="AB22" s="55"/>
      <c r="AC22" s="17"/>
      <c r="AD22" s="15"/>
      <c r="AE22" s="65"/>
      <c r="AF22" s="65"/>
      <c r="AG22" s="39"/>
      <c r="AH22" s="52"/>
      <c r="AO22" s="150"/>
    </row>
    <row r="23" spans="2:41" s="3" customFormat="1" ht="3" customHeight="1" x14ac:dyDescent="0.2">
      <c r="C23" s="3" t="s">
        <v>101</v>
      </c>
      <c r="P23" s="73"/>
      <c r="Q23" s="88"/>
      <c r="R23" s="6"/>
      <c r="S23" s="39"/>
      <c r="T23" s="6"/>
      <c r="U23" s="5"/>
      <c r="V23" s="52"/>
      <c r="W23" s="56"/>
      <c r="X23" s="15"/>
      <c r="Y23" s="52"/>
      <c r="Z23" s="39"/>
      <c r="AA23" s="39"/>
      <c r="AB23" s="55"/>
      <c r="AC23" s="17"/>
      <c r="AD23" s="15"/>
      <c r="AE23" s="65"/>
      <c r="AF23" s="126"/>
      <c r="AG23" s="39"/>
      <c r="AH23" s="52"/>
      <c r="AJ23" s="17"/>
      <c r="AK23" s="17"/>
      <c r="AL23" s="17"/>
      <c r="AM23" s="17"/>
      <c r="AO23" s="31" t="s">
        <v>60</v>
      </c>
    </row>
    <row r="24" spans="2:41" s="3" customFormat="1" ht="9.9499999999999993" customHeight="1" x14ac:dyDescent="0.2">
      <c r="C24" s="35"/>
      <c r="D24" s="40" t="s">
        <v>10</v>
      </c>
      <c r="E24" s="158" t="s">
        <v>117</v>
      </c>
      <c r="F24" s="158"/>
      <c r="G24" s="158"/>
      <c r="H24" s="158"/>
      <c r="I24" s="158"/>
      <c r="J24" s="158"/>
      <c r="K24" s="158"/>
      <c r="M24" s="158"/>
      <c r="N24" s="158"/>
      <c r="O24" s="30"/>
      <c r="P24" s="30"/>
      <c r="Q24" s="30"/>
      <c r="R24" s="30"/>
      <c r="S24" s="39"/>
      <c r="T24" s="30"/>
      <c r="U24" s="5"/>
      <c r="V24" s="52"/>
      <c r="W24" s="69"/>
      <c r="X24" s="69"/>
      <c r="Y24" s="52"/>
      <c r="Z24" s="39"/>
      <c r="AA24" s="39"/>
      <c r="AB24" s="55"/>
      <c r="AC24" s="17"/>
      <c r="AD24" s="15"/>
      <c r="AE24" s="65"/>
      <c r="AF24" s="126"/>
      <c r="AG24" s="17"/>
      <c r="AH24" s="52"/>
      <c r="AJ24" s="17"/>
      <c r="AK24" s="17"/>
      <c r="AL24" s="17"/>
      <c r="AM24" s="17"/>
      <c r="AO24" s="31"/>
    </row>
    <row r="25" spans="2:41" s="3" customFormat="1" ht="2.1" customHeight="1" x14ac:dyDescent="0.2">
      <c r="P25" s="73"/>
      <c r="Q25" s="88"/>
      <c r="R25" s="6"/>
      <c r="S25" s="39"/>
      <c r="T25" s="6"/>
      <c r="U25" s="5"/>
      <c r="V25" s="52"/>
      <c r="W25" s="56"/>
      <c r="X25" s="15"/>
      <c r="Y25" s="52"/>
      <c r="Z25" s="39"/>
      <c r="AA25" s="39"/>
      <c r="AB25" s="55"/>
      <c r="AC25" s="17"/>
      <c r="AD25" s="15"/>
      <c r="AE25" s="65"/>
      <c r="AF25" s="126"/>
      <c r="AG25" s="39"/>
      <c r="AH25" s="52"/>
      <c r="AJ25" s="17"/>
      <c r="AK25" s="17"/>
      <c r="AL25" s="17"/>
      <c r="AM25" s="17"/>
      <c r="AO25" s="31" t="s">
        <v>60</v>
      </c>
    </row>
    <row r="26" spans="2:41" s="3" customFormat="1" ht="9.9499999999999993" customHeight="1" x14ac:dyDescent="0.2">
      <c r="B26" s="115" t="s">
        <v>56</v>
      </c>
      <c r="D26" s="40" t="s">
        <v>118</v>
      </c>
      <c r="E26" s="73" t="s">
        <v>92</v>
      </c>
      <c r="F26" s="73"/>
      <c r="G26" s="30" t="s">
        <v>49</v>
      </c>
      <c r="H26" s="30"/>
      <c r="I26" s="30"/>
      <c r="J26" s="30"/>
      <c r="K26" s="30"/>
      <c r="L26" s="30"/>
      <c r="M26" s="30"/>
      <c r="N26" s="30"/>
      <c r="P26" s="73" t="s">
        <v>115</v>
      </c>
      <c r="Q26" s="88" t="s">
        <v>14</v>
      </c>
      <c r="R26" s="29" t="s">
        <v>53</v>
      </c>
      <c r="S26" s="39">
        <f>IF(Suggested="Yes",AA26,AG26)</f>
        <v>7.95</v>
      </c>
      <c r="T26" s="37" t="s">
        <v>48</v>
      </c>
      <c r="U26" s="5" t="str">
        <f>+Instructions!$B$3</f>
        <v>B</v>
      </c>
      <c r="V26" s="52"/>
      <c r="W26" s="56">
        <f>+Instructions!$C$22</f>
        <v>0</v>
      </c>
      <c r="X26" s="17">
        <f t="shared" ref="X26:X28" si="9">ROUND($AA26*(1-W26)+0.004999,2)</f>
        <v>7.95</v>
      </c>
      <c r="Y26" s="52"/>
      <c r="Z26" s="6" t="s">
        <v>127</v>
      </c>
      <c r="AA26" s="39">
        <v>7.95</v>
      </c>
      <c r="AB26" s="60">
        <f t="shared" ref="AB26:AB28" si="10">+W26</f>
        <v>0</v>
      </c>
      <c r="AC26" s="17">
        <f t="shared" ref="AC26:AC28" si="11">+X26</f>
        <v>7.95</v>
      </c>
      <c r="AD26" s="12">
        <f t="shared" ref="AD26:AD28" si="12">(AG26-AC26)/AG26</f>
        <v>0</v>
      </c>
      <c r="AE26" s="123"/>
      <c r="AF26" s="130">
        <v>1</v>
      </c>
      <c r="AG26" s="38">
        <f t="shared" ref="AG26:AG28" si="13">SUM(AJ26:AL26)+AE26</f>
        <v>7.95</v>
      </c>
      <c r="AH26" s="52"/>
      <c r="AJ26" s="17">
        <f t="shared" ref="AJ26:AJ28" si="14">ROUND(AC26/(1-VLOOKUP(AF26,Group,2,FALSE)),2)</f>
        <v>7.95</v>
      </c>
      <c r="AK26" s="17">
        <f t="shared" ref="AK26:AK28" si="15">IF(VLOOKUP(AF26,Group,5,FALSE)="YES",VLOOKUP(ROUND(ROUND(AJ26,1)-AJ26,2),Round,2,FALSE)+VLOOKUP(AF26,Group,6,FALSE),0)</f>
        <v>0</v>
      </c>
      <c r="AL26" s="17">
        <f t="shared" ref="AL26:AL28" si="16">IF(VLOOKUP(AF26,Group,7,FALSE)="",0,ROUND(AJ26-0.04999,1)-AJ26+AM26)</f>
        <v>0</v>
      </c>
      <c r="AM26" s="17" t="str">
        <f t="shared" ref="AM26:AM28" si="17">IF(VLOOKUP(AF26,Group,7,FALSE)="","",VLOOKUP(AF26,Group,7,FALSE))</f>
        <v/>
      </c>
      <c r="AO26" s="101" t="s">
        <v>60</v>
      </c>
    </row>
    <row r="27" spans="2:41" s="3" customFormat="1" ht="9.9499999999999993" customHeight="1" x14ac:dyDescent="0.2">
      <c r="B27" s="115" t="s">
        <v>56</v>
      </c>
      <c r="D27" s="40"/>
      <c r="E27" s="73" t="s">
        <v>103</v>
      </c>
      <c r="F27" s="73"/>
      <c r="G27" s="30" t="s">
        <v>49</v>
      </c>
      <c r="H27" s="30"/>
      <c r="I27" s="30"/>
      <c r="J27" s="30"/>
      <c r="K27" s="30"/>
      <c r="L27" s="30"/>
      <c r="M27" s="30"/>
      <c r="N27" s="30"/>
      <c r="P27" s="73" t="s">
        <v>115</v>
      </c>
      <c r="Q27" s="88"/>
      <c r="R27" s="29"/>
      <c r="S27" s="39">
        <f>IF(Suggested="Yes",AA27,AG27)</f>
        <v>8.0500000000000007</v>
      </c>
      <c r="T27" s="37" t="s">
        <v>48</v>
      </c>
      <c r="U27" s="5" t="str">
        <f>+Instructions!$B$3</f>
        <v>B</v>
      </c>
      <c r="V27" s="52"/>
      <c r="W27" s="56">
        <f>+Instructions!$C$22</f>
        <v>0</v>
      </c>
      <c r="X27" s="17">
        <f t="shared" si="9"/>
        <v>8.0500000000000007</v>
      </c>
      <c r="Y27" s="52"/>
      <c r="Z27" s="6" t="s">
        <v>128</v>
      </c>
      <c r="AA27" s="39">
        <v>8.0500000000000007</v>
      </c>
      <c r="AB27" s="60">
        <f t="shared" si="10"/>
        <v>0</v>
      </c>
      <c r="AC27" s="17">
        <f t="shared" si="11"/>
        <v>8.0500000000000007</v>
      </c>
      <c r="AD27" s="12">
        <f t="shared" si="12"/>
        <v>0</v>
      </c>
      <c r="AE27" s="123"/>
      <c r="AF27" s="130">
        <v>1</v>
      </c>
      <c r="AG27" s="38">
        <f t="shared" si="13"/>
        <v>8.0500000000000007</v>
      </c>
      <c r="AH27" s="52"/>
      <c r="AJ27" s="17">
        <f t="shared" si="14"/>
        <v>8.0500000000000007</v>
      </c>
      <c r="AK27" s="17">
        <f t="shared" si="15"/>
        <v>0</v>
      </c>
      <c r="AL27" s="17">
        <f t="shared" si="16"/>
        <v>0</v>
      </c>
      <c r="AM27" s="17" t="str">
        <f t="shared" si="17"/>
        <v/>
      </c>
      <c r="AO27" s="101" t="s">
        <v>60</v>
      </c>
    </row>
    <row r="28" spans="2:41" s="3" customFormat="1" ht="9.9499999999999993" customHeight="1" x14ac:dyDescent="0.2">
      <c r="B28" s="115" t="s">
        <v>56</v>
      </c>
      <c r="D28" s="40"/>
      <c r="E28" s="73" t="s">
        <v>98</v>
      </c>
      <c r="F28" s="73"/>
      <c r="G28" s="30" t="s">
        <v>49</v>
      </c>
      <c r="H28" s="30"/>
      <c r="I28" s="30"/>
      <c r="J28" s="30"/>
      <c r="K28" s="30"/>
      <c r="L28" s="30"/>
      <c r="M28" s="30"/>
      <c r="N28" s="30"/>
      <c r="P28" s="73" t="s">
        <v>104</v>
      </c>
      <c r="Q28" s="88"/>
      <c r="R28" s="29"/>
      <c r="S28" s="39">
        <f>IF(Suggested="Yes",AA28,AG28)</f>
        <v>9.1999999999999993</v>
      </c>
      <c r="T28" s="37" t="s">
        <v>48</v>
      </c>
      <c r="U28" s="5" t="str">
        <f>+Instructions!$B$3</f>
        <v>B</v>
      </c>
      <c r="V28" s="52"/>
      <c r="W28" s="56">
        <f>+Instructions!$C$22</f>
        <v>0</v>
      </c>
      <c r="X28" s="17">
        <f t="shared" si="9"/>
        <v>9.1999999999999993</v>
      </c>
      <c r="Y28" s="52"/>
      <c r="Z28" s="6" t="s">
        <v>128</v>
      </c>
      <c r="AA28" s="39">
        <v>9.1999999999999993</v>
      </c>
      <c r="AB28" s="60">
        <f t="shared" si="10"/>
        <v>0</v>
      </c>
      <c r="AC28" s="17">
        <f t="shared" si="11"/>
        <v>9.1999999999999993</v>
      </c>
      <c r="AD28" s="12">
        <f t="shared" si="12"/>
        <v>0</v>
      </c>
      <c r="AE28" s="123"/>
      <c r="AF28" s="130">
        <v>1</v>
      </c>
      <c r="AG28" s="38">
        <f t="shared" si="13"/>
        <v>9.1999999999999993</v>
      </c>
      <c r="AH28" s="52"/>
      <c r="AJ28" s="17">
        <f t="shared" si="14"/>
        <v>9.1999999999999993</v>
      </c>
      <c r="AK28" s="17">
        <f t="shared" si="15"/>
        <v>0</v>
      </c>
      <c r="AL28" s="17">
        <f t="shared" si="16"/>
        <v>0</v>
      </c>
      <c r="AM28" s="17" t="str">
        <f t="shared" si="17"/>
        <v/>
      </c>
      <c r="AO28" s="101" t="s">
        <v>60</v>
      </c>
    </row>
    <row r="29" spans="2:41" s="3" customFormat="1" ht="2.1" customHeight="1" x14ac:dyDescent="0.2">
      <c r="P29" s="73"/>
      <c r="Q29" s="88"/>
      <c r="R29" s="6"/>
      <c r="S29" s="39"/>
      <c r="T29" s="6"/>
      <c r="U29" s="5"/>
      <c r="V29" s="52"/>
      <c r="W29" s="56"/>
      <c r="X29" s="15"/>
      <c r="Y29" s="52"/>
      <c r="Z29" s="39"/>
      <c r="AA29" s="39"/>
      <c r="AB29" s="55"/>
      <c r="AC29" s="17"/>
      <c r="AD29" s="15"/>
      <c r="AE29" s="65"/>
      <c r="AF29" s="126"/>
      <c r="AG29" s="39"/>
      <c r="AH29" s="52"/>
      <c r="AJ29" s="17"/>
      <c r="AK29" s="17"/>
      <c r="AL29" s="17"/>
      <c r="AM29" s="17"/>
      <c r="AO29" s="31" t="s">
        <v>60</v>
      </c>
    </row>
    <row r="30" spans="2:41" s="3" customFormat="1" ht="9.9499999999999993" customHeight="1" x14ac:dyDescent="0.2">
      <c r="B30" s="114" t="s">
        <v>8</v>
      </c>
      <c r="D30" s="40"/>
      <c r="E30" s="73" t="s">
        <v>87</v>
      </c>
      <c r="F30" s="73"/>
      <c r="G30" s="30" t="s">
        <v>99</v>
      </c>
      <c r="H30" s="30"/>
      <c r="I30" s="30" t="s">
        <v>102</v>
      </c>
      <c r="J30" s="30"/>
      <c r="K30" s="30"/>
      <c r="L30" s="30"/>
      <c r="M30" s="30"/>
      <c r="N30" s="30"/>
      <c r="P30" s="73"/>
      <c r="Q30" s="88" t="s">
        <v>14</v>
      </c>
      <c r="R30" s="29" t="s">
        <v>53</v>
      </c>
      <c r="S30" s="39">
        <f>IF(Suggested="Yes",AA30,AG30)</f>
        <v>26.75</v>
      </c>
      <c r="T30" s="37" t="s">
        <v>47</v>
      </c>
      <c r="U30" s="5" t="str">
        <f>+Instructions!$B$3</f>
        <v>B</v>
      </c>
      <c r="V30" s="52"/>
      <c r="W30" s="56">
        <f>+Instructions!$C$22</f>
        <v>0</v>
      </c>
      <c r="X30" s="17">
        <f t="shared" ref="X30" si="18">ROUND($AA30*(1-W30)+0.004999,2)</f>
        <v>26.75</v>
      </c>
      <c r="Y30" s="52"/>
      <c r="Z30" s="6" t="s">
        <v>128</v>
      </c>
      <c r="AA30" s="39">
        <v>26.75</v>
      </c>
      <c r="AB30" s="60">
        <f t="shared" ref="AB30" si="19">+W30</f>
        <v>0</v>
      </c>
      <c r="AC30" s="17">
        <f t="shared" ref="AC30" si="20">+X30</f>
        <v>26.75</v>
      </c>
      <c r="AD30" s="12">
        <f t="shared" ref="AD30" si="21">(AG30-AC30)/AG30</f>
        <v>0</v>
      </c>
      <c r="AE30" s="123"/>
      <c r="AF30" s="131">
        <v>3</v>
      </c>
      <c r="AG30" s="53">
        <f t="shared" ref="AG30" si="22">SUM(AJ30:AL30)+AE30</f>
        <v>26.75</v>
      </c>
      <c r="AH30" s="52"/>
      <c r="AJ30" s="17">
        <f t="shared" ref="AJ30" si="23">ROUND(AC30/(1-VLOOKUP(AF30,Group,2,FALSE)),2)</f>
        <v>26.75</v>
      </c>
      <c r="AK30" s="17">
        <f t="shared" ref="AK30" si="24">IF(VLOOKUP(AF30,Group,5,FALSE)="YES",VLOOKUP(ROUND(ROUND(AJ30,1)-AJ30,2),Round,2,FALSE)+VLOOKUP(AF30,Group,6,FALSE),0)</f>
        <v>0</v>
      </c>
      <c r="AL30" s="17">
        <f t="shared" ref="AL30" si="25">IF(VLOOKUP(AF30,Group,7,FALSE)="",0,ROUND(AJ30-0.04999,1)-AJ30+AM30)</f>
        <v>0</v>
      </c>
      <c r="AM30" s="17" t="str">
        <f t="shared" ref="AM30" si="26">IF(VLOOKUP(AF30,Group,7,FALSE)="","",VLOOKUP(AF30,Group,7,FALSE))</f>
        <v/>
      </c>
      <c r="AO30" s="101" t="s">
        <v>60</v>
      </c>
    </row>
    <row r="31" spans="2:41" s="3" customFormat="1" ht="2.1" customHeight="1" x14ac:dyDescent="0.2">
      <c r="P31" s="73"/>
      <c r="Q31" s="88"/>
      <c r="R31" s="6"/>
      <c r="S31" s="39"/>
      <c r="T31" s="6"/>
      <c r="U31" s="5"/>
      <c r="V31" s="52"/>
      <c r="W31" s="56"/>
      <c r="X31" s="15"/>
      <c r="Y31" s="52"/>
      <c r="Z31" s="39"/>
      <c r="AA31" s="39"/>
      <c r="AB31" s="55"/>
      <c r="AC31" s="17"/>
      <c r="AD31" s="15"/>
      <c r="AE31" s="65"/>
      <c r="AF31" s="126"/>
      <c r="AG31" s="39"/>
      <c r="AH31" s="52"/>
      <c r="AJ31" s="17"/>
      <c r="AK31" s="17"/>
      <c r="AL31" s="17"/>
      <c r="AM31" s="17"/>
      <c r="AO31" s="31" t="s">
        <v>60</v>
      </c>
    </row>
    <row r="32" spans="2:41" s="3" customFormat="1" ht="9.75" customHeight="1" x14ac:dyDescent="0.2">
      <c r="B32" s="116" t="s">
        <v>46</v>
      </c>
      <c r="D32" s="40"/>
      <c r="E32" s="73" t="s">
        <v>113</v>
      </c>
      <c r="F32" s="73"/>
      <c r="G32" s="30" t="s">
        <v>88</v>
      </c>
      <c r="H32" s="30"/>
      <c r="I32" s="30"/>
      <c r="J32" s="30"/>
      <c r="K32" s="30"/>
      <c r="L32" s="30"/>
      <c r="M32" s="30"/>
      <c r="N32" s="30"/>
      <c r="P32" s="73"/>
      <c r="Q32" s="88" t="s">
        <v>14</v>
      </c>
      <c r="R32" s="29" t="s">
        <v>53</v>
      </c>
      <c r="S32" s="39">
        <f>IF(Suggested="Yes",AA32,AG32)</f>
        <v>30.25</v>
      </c>
      <c r="T32" s="37" t="s">
        <v>47</v>
      </c>
      <c r="U32" s="5" t="str">
        <f>+Instructions!$B$3</f>
        <v>B</v>
      </c>
      <c r="V32" s="52"/>
      <c r="W32" s="56">
        <f>+Instructions!$C$22</f>
        <v>0</v>
      </c>
      <c r="X32" s="39">
        <f t="shared" ref="X32" si="27">ROUND($AA32*(1-W32)+0.004999,2)</f>
        <v>30.25</v>
      </c>
      <c r="Y32" s="52"/>
      <c r="Z32" s="6" t="s">
        <v>128</v>
      </c>
      <c r="AA32" s="39">
        <v>30.25</v>
      </c>
      <c r="AB32" s="60">
        <f t="shared" ref="AB32" si="28">+W32</f>
        <v>0</v>
      </c>
      <c r="AC32" s="39">
        <f t="shared" ref="AC32" si="29">+X32</f>
        <v>30.25</v>
      </c>
      <c r="AD32" s="60">
        <f t="shared" ref="AD32" si="30">(AG32-AC32)/AG32</f>
        <v>0</v>
      </c>
      <c r="AE32" s="123"/>
      <c r="AF32" s="132">
        <v>2</v>
      </c>
      <c r="AG32" s="44">
        <f t="shared" ref="AG32" si="31">SUM(AJ32:AL32)+AE32</f>
        <v>30.25</v>
      </c>
      <c r="AH32" s="52"/>
      <c r="AJ32" s="17">
        <f t="shared" ref="AJ32" si="32">ROUND(AC32/(1-VLOOKUP(AF32,Group,2,FALSE)),2)</f>
        <v>30.25</v>
      </c>
      <c r="AK32" s="17">
        <f t="shared" ref="AK32" si="33">IF(VLOOKUP(AF32,Group,5,FALSE)="YES",VLOOKUP(ROUND(ROUND(AJ32,1)-AJ32,2),Round,2,FALSE)+VLOOKUP(AF32,Group,6,FALSE),0)</f>
        <v>0</v>
      </c>
      <c r="AL32" s="17">
        <f t="shared" ref="AL32" si="34">IF(VLOOKUP(AF32,Group,7,FALSE)="",0,ROUND(AJ32-0.04999,1)-AJ32+AM32)</f>
        <v>0</v>
      </c>
      <c r="AM32" s="17" t="str">
        <f t="shared" ref="AM32" si="35">IF(VLOOKUP(AF32,Group,7,FALSE)="","",VLOOKUP(AF32,Group,7,FALSE))</f>
        <v/>
      </c>
      <c r="AO32" s="101" t="s">
        <v>60</v>
      </c>
    </row>
    <row r="33" spans="2:41" s="3" customFormat="1" ht="3" customHeight="1" x14ac:dyDescent="0.2">
      <c r="P33" s="73"/>
      <c r="Q33" s="88"/>
      <c r="R33" s="6"/>
      <c r="S33" s="39"/>
      <c r="T33" s="6"/>
      <c r="U33" s="5"/>
      <c r="V33" s="52"/>
      <c r="W33" s="56"/>
      <c r="X33" s="15"/>
      <c r="Y33" s="52"/>
      <c r="Z33" s="39"/>
      <c r="AA33" s="39"/>
      <c r="AB33" s="55"/>
      <c r="AC33" s="17"/>
      <c r="AD33" s="15"/>
      <c r="AE33" s="65"/>
      <c r="AF33" s="126"/>
      <c r="AG33" s="39"/>
      <c r="AH33" s="52"/>
      <c r="AJ33" s="17"/>
      <c r="AK33" s="17"/>
      <c r="AL33" s="17"/>
      <c r="AM33" s="17"/>
      <c r="AO33" s="31" t="s">
        <v>60</v>
      </c>
    </row>
    <row r="34" spans="2:41" s="3" customFormat="1" ht="9.9499999999999993" customHeight="1" x14ac:dyDescent="0.2">
      <c r="B34" s="115" t="s">
        <v>56</v>
      </c>
      <c r="D34" s="40" t="s">
        <v>100</v>
      </c>
      <c r="E34" s="73" t="s">
        <v>92</v>
      </c>
      <c r="F34" s="73"/>
      <c r="G34" s="30" t="s">
        <v>49</v>
      </c>
      <c r="H34" s="30"/>
      <c r="I34" s="30"/>
      <c r="J34" s="30"/>
      <c r="K34" s="30"/>
      <c r="L34" s="30"/>
      <c r="M34" s="30"/>
      <c r="N34" s="30"/>
      <c r="P34" s="73" t="s">
        <v>115</v>
      </c>
      <c r="Q34" s="88" t="s">
        <v>14</v>
      </c>
      <c r="R34" s="29" t="s">
        <v>53</v>
      </c>
      <c r="S34" s="39">
        <f t="shared" ref="S34:S35" si="36">IF(Suggested="Yes",AA34,AG34)</f>
        <v>9.6</v>
      </c>
      <c r="T34" s="37" t="s">
        <v>48</v>
      </c>
      <c r="U34" s="5" t="str">
        <f>+Instructions!$B$3</f>
        <v>B</v>
      </c>
      <c r="V34" s="52"/>
      <c r="W34" s="56">
        <f>+Instructions!$C$22</f>
        <v>0</v>
      </c>
      <c r="X34" s="17">
        <f t="shared" ref="X34" si="37">ROUND($AA34*(1-W34)+0.004999,2)</f>
        <v>9.6</v>
      </c>
      <c r="Y34" s="52"/>
      <c r="Z34" s="6" t="s">
        <v>128</v>
      </c>
      <c r="AA34" s="39">
        <v>9.6</v>
      </c>
      <c r="AB34" s="60">
        <f t="shared" ref="AB34" si="38">+W34</f>
        <v>0</v>
      </c>
      <c r="AC34" s="17">
        <f t="shared" ref="AC34" si="39">+X34</f>
        <v>9.6</v>
      </c>
      <c r="AD34" s="12">
        <f t="shared" ref="AD34" si="40">(AG34-AC34)/AG34</f>
        <v>0</v>
      </c>
      <c r="AE34" s="123"/>
      <c r="AF34" s="130">
        <v>1</v>
      </c>
      <c r="AG34" s="38">
        <f t="shared" ref="AG34" si="41">SUM(AJ34:AL34)+AE34</f>
        <v>9.6</v>
      </c>
      <c r="AH34" s="52"/>
      <c r="AJ34" s="17">
        <f t="shared" ref="AJ34" si="42">ROUND(AC34/(1-VLOOKUP(AF34,Group,2,FALSE)),2)</f>
        <v>9.6</v>
      </c>
      <c r="AK34" s="17">
        <f t="shared" ref="AK34" si="43">IF(VLOOKUP(AF34,Group,5,FALSE)="YES",VLOOKUP(ROUND(ROUND(AJ34,1)-AJ34,2),Round,2,FALSE)+VLOOKUP(AF34,Group,6,FALSE),0)</f>
        <v>0</v>
      </c>
      <c r="AL34" s="17">
        <f t="shared" ref="AL34" si="44">IF(VLOOKUP(AF34,Group,7,FALSE)="",0,ROUND(AJ34-0.04999,1)-AJ34+AM34)</f>
        <v>0</v>
      </c>
      <c r="AM34" s="17" t="str">
        <f t="shared" ref="AM34" si="45">IF(VLOOKUP(AF34,Group,7,FALSE)="","",VLOOKUP(AF34,Group,7,FALSE))</f>
        <v/>
      </c>
      <c r="AO34" s="101" t="s">
        <v>60</v>
      </c>
    </row>
    <row r="35" spans="2:41" s="3" customFormat="1" ht="9.9499999999999993" customHeight="1" x14ac:dyDescent="0.2">
      <c r="B35" s="115" t="s">
        <v>56</v>
      </c>
      <c r="D35" s="40"/>
      <c r="E35" s="73" t="s">
        <v>103</v>
      </c>
      <c r="F35" s="73"/>
      <c r="G35" s="30" t="s">
        <v>49</v>
      </c>
      <c r="H35" s="30"/>
      <c r="I35" s="30"/>
      <c r="J35" s="30"/>
      <c r="K35" s="30"/>
      <c r="L35" s="30"/>
      <c r="M35" s="30"/>
      <c r="N35" s="30"/>
      <c r="P35" s="73" t="s">
        <v>115</v>
      </c>
      <c r="Q35" s="88"/>
      <c r="R35" s="29"/>
      <c r="S35" s="39">
        <f t="shared" si="36"/>
        <v>9.6</v>
      </c>
      <c r="T35" s="37" t="s">
        <v>48</v>
      </c>
      <c r="U35" s="5" t="str">
        <f>+Instructions!$B$3</f>
        <v>B</v>
      </c>
      <c r="V35" s="52"/>
      <c r="W35" s="56">
        <f>+Instructions!$C$22</f>
        <v>0</v>
      </c>
      <c r="X35" s="17">
        <f t="shared" ref="X35:X36" si="46">ROUND($AA35*(1-W35)+0.004999,2)</f>
        <v>9.6</v>
      </c>
      <c r="Y35" s="52"/>
      <c r="Z35" s="6" t="s">
        <v>128</v>
      </c>
      <c r="AA35" s="39">
        <v>9.6</v>
      </c>
      <c r="AB35" s="60">
        <f t="shared" ref="AB35:AB36" si="47">+W35</f>
        <v>0</v>
      </c>
      <c r="AC35" s="17">
        <f t="shared" ref="AC35:AC36" si="48">+X35</f>
        <v>9.6</v>
      </c>
      <c r="AD35" s="12">
        <f t="shared" ref="AD35:AD36" si="49">(AG35-AC35)/AG35</f>
        <v>0</v>
      </c>
      <c r="AE35" s="123"/>
      <c r="AF35" s="130">
        <v>1</v>
      </c>
      <c r="AG35" s="38">
        <f t="shared" ref="AG35:AG36" si="50">SUM(AJ35:AL35)+AE35</f>
        <v>9.6</v>
      </c>
      <c r="AH35" s="52"/>
      <c r="AJ35" s="17">
        <f t="shared" ref="AJ35:AJ36" si="51">ROUND(AC35/(1-VLOOKUP(AF35,Group,2,FALSE)),2)</f>
        <v>9.6</v>
      </c>
      <c r="AK35" s="17">
        <f t="shared" ref="AK35:AK36" si="52">IF(VLOOKUP(AF35,Group,5,FALSE)="YES",VLOOKUP(ROUND(ROUND(AJ35,1)-AJ35,2),Round,2,FALSE)+VLOOKUP(AF35,Group,6,FALSE),0)</f>
        <v>0</v>
      </c>
      <c r="AL35" s="17">
        <f t="shared" ref="AL35:AL36" si="53">IF(VLOOKUP(AF35,Group,7,FALSE)="",0,ROUND(AJ35-0.04999,1)-AJ35+AM35)</f>
        <v>0</v>
      </c>
      <c r="AM35" s="17" t="str">
        <f t="shared" ref="AM35:AM36" si="54">IF(VLOOKUP(AF35,Group,7,FALSE)="","",VLOOKUP(AF35,Group,7,FALSE))</f>
        <v/>
      </c>
      <c r="AO35" s="101" t="s">
        <v>60</v>
      </c>
    </row>
    <row r="36" spans="2:41" s="3" customFormat="1" ht="9.9499999999999993" customHeight="1" x14ac:dyDescent="0.2">
      <c r="B36" s="115" t="s">
        <v>56</v>
      </c>
      <c r="D36" s="40"/>
      <c r="E36" s="73" t="s">
        <v>98</v>
      </c>
      <c r="F36" s="73"/>
      <c r="G36" s="30" t="s">
        <v>49</v>
      </c>
      <c r="H36" s="30"/>
      <c r="I36" s="30"/>
      <c r="J36" s="30"/>
      <c r="K36" s="30"/>
      <c r="L36" s="30"/>
      <c r="M36" s="30"/>
      <c r="N36" s="30"/>
      <c r="P36" s="73" t="s">
        <v>104</v>
      </c>
      <c r="Q36" s="88" t="s">
        <v>14</v>
      </c>
      <c r="R36" s="29" t="s">
        <v>53</v>
      </c>
      <c r="S36" s="39">
        <f t="shared" ref="S36" si="55">IF(Suggested="Yes",AA36,AG36)</f>
        <v>10.75</v>
      </c>
      <c r="T36" s="37" t="s">
        <v>48</v>
      </c>
      <c r="U36" s="5" t="str">
        <f>+Instructions!$B$3</f>
        <v>B</v>
      </c>
      <c r="V36" s="52"/>
      <c r="W36" s="56">
        <f>+Instructions!$C$22</f>
        <v>0</v>
      </c>
      <c r="X36" s="17">
        <f t="shared" si="46"/>
        <v>10.75</v>
      </c>
      <c r="Y36" s="52"/>
      <c r="Z36" s="6" t="s">
        <v>128</v>
      </c>
      <c r="AA36" s="39">
        <v>10.75</v>
      </c>
      <c r="AB36" s="60">
        <f t="shared" si="47"/>
        <v>0</v>
      </c>
      <c r="AC36" s="17">
        <f t="shared" si="48"/>
        <v>10.75</v>
      </c>
      <c r="AD36" s="12">
        <f t="shared" si="49"/>
        <v>0</v>
      </c>
      <c r="AE36" s="123"/>
      <c r="AF36" s="130">
        <v>1</v>
      </c>
      <c r="AG36" s="38">
        <f t="shared" si="50"/>
        <v>10.75</v>
      </c>
      <c r="AH36" s="52"/>
      <c r="AJ36" s="17">
        <f t="shared" si="51"/>
        <v>10.75</v>
      </c>
      <c r="AK36" s="17">
        <f t="shared" si="52"/>
        <v>0</v>
      </c>
      <c r="AL36" s="17">
        <f t="shared" si="53"/>
        <v>0</v>
      </c>
      <c r="AM36" s="17" t="str">
        <f t="shared" si="54"/>
        <v/>
      </c>
      <c r="AO36" s="101" t="s">
        <v>60</v>
      </c>
    </row>
    <row r="37" spans="2:41" s="3" customFormat="1" ht="2.1" customHeight="1" x14ac:dyDescent="0.2">
      <c r="P37" s="73"/>
      <c r="Q37" s="88"/>
      <c r="R37" s="6"/>
      <c r="S37" s="39"/>
      <c r="T37" s="6"/>
      <c r="U37" s="5"/>
      <c r="V37" s="52"/>
      <c r="W37" s="56"/>
      <c r="X37" s="15"/>
      <c r="Y37" s="52"/>
      <c r="Z37" s="39"/>
      <c r="AA37" s="39"/>
      <c r="AB37" s="55"/>
      <c r="AC37" s="17"/>
      <c r="AD37" s="15"/>
      <c r="AE37" s="65"/>
      <c r="AF37" s="126"/>
      <c r="AG37" s="39"/>
      <c r="AH37" s="52"/>
      <c r="AJ37" s="17"/>
      <c r="AK37" s="17"/>
      <c r="AL37" s="17"/>
      <c r="AM37" s="17"/>
      <c r="AO37" s="31" t="s">
        <v>60</v>
      </c>
    </row>
    <row r="38" spans="2:41" s="3" customFormat="1" ht="9.9499999999999993" customHeight="1" x14ac:dyDescent="0.2">
      <c r="B38" s="114" t="s">
        <v>8</v>
      </c>
      <c r="D38" s="40"/>
      <c r="E38" s="73" t="s">
        <v>87</v>
      </c>
      <c r="F38" s="73"/>
      <c r="G38" s="30" t="s">
        <v>99</v>
      </c>
      <c r="H38" s="30"/>
      <c r="I38" s="30" t="s">
        <v>102</v>
      </c>
      <c r="J38" s="30"/>
      <c r="K38" s="30"/>
      <c r="L38" s="30"/>
      <c r="M38" s="30"/>
      <c r="N38" s="30"/>
      <c r="P38" s="73"/>
      <c r="Q38" s="88"/>
      <c r="R38" s="29"/>
      <c r="S38" s="39">
        <f>IF(Suggested="Yes",AA38,AG38)</f>
        <v>35.5</v>
      </c>
      <c r="T38" s="37" t="s">
        <v>47</v>
      </c>
      <c r="U38" s="5" t="str">
        <f>+Instructions!$B$3</f>
        <v>B</v>
      </c>
      <c r="V38" s="52"/>
      <c r="W38" s="56">
        <f>+Instructions!$C$22</f>
        <v>0</v>
      </c>
      <c r="X38" s="17">
        <f t="shared" ref="X38:X39" si="56">ROUND($AA38*(1-W38)+0.004999,2)</f>
        <v>35.5</v>
      </c>
      <c r="Y38" s="52"/>
      <c r="Z38" s="6" t="s">
        <v>128</v>
      </c>
      <c r="AA38" s="39">
        <v>35.5</v>
      </c>
      <c r="AB38" s="60">
        <f t="shared" ref="AB38:AB39" si="57">+W38</f>
        <v>0</v>
      </c>
      <c r="AC38" s="17">
        <f t="shared" ref="AC38:AC39" si="58">+X38</f>
        <v>35.5</v>
      </c>
      <c r="AD38" s="12">
        <f t="shared" ref="AD38:AD39" si="59">(AG38-AC38)/AG38</f>
        <v>0</v>
      </c>
      <c r="AE38" s="123"/>
      <c r="AF38" s="131">
        <v>3</v>
      </c>
      <c r="AG38" s="53">
        <f t="shared" ref="AG38:AG39" si="60">SUM(AJ38:AL38)+AE38</f>
        <v>35.5</v>
      </c>
      <c r="AH38" s="52"/>
      <c r="AJ38" s="17">
        <f t="shared" ref="AJ38:AJ39" si="61">ROUND(AC38/(1-VLOOKUP(AF38,Group,2,FALSE)),2)</f>
        <v>35.5</v>
      </c>
      <c r="AK38" s="17">
        <f t="shared" ref="AK38:AK39" si="62">IF(VLOOKUP(AF38,Group,5,FALSE)="YES",VLOOKUP(ROUND(ROUND(AJ38,1)-AJ38,2),Round,2,FALSE)+VLOOKUP(AF38,Group,6,FALSE),0)</f>
        <v>0</v>
      </c>
      <c r="AL38" s="17">
        <f t="shared" ref="AL38:AL39" si="63">IF(VLOOKUP(AF38,Group,7,FALSE)="",0,ROUND(AJ38-0.04999,1)-AJ38+AM38)</f>
        <v>0</v>
      </c>
      <c r="AM38" s="17" t="str">
        <f t="shared" ref="AM38:AM39" si="64">IF(VLOOKUP(AF38,Group,7,FALSE)="","",VLOOKUP(AF38,Group,7,FALSE))</f>
        <v/>
      </c>
      <c r="AO38" s="101" t="s">
        <v>60</v>
      </c>
    </row>
    <row r="39" spans="2:41" s="3" customFormat="1" ht="9.9499999999999993" customHeight="1" x14ac:dyDescent="0.2">
      <c r="B39" s="114" t="s">
        <v>8</v>
      </c>
      <c r="D39" s="40"/>
      <c r="E39" s="73" t="s">
        <v>87</v>
      </c>
      <c r="F39" s="73"/>
      <c r="G39" s="30" t="s">
        <v>99</v>
      </c>
      <c r="H39" s="30"/>
      <c r="I39" s="30" t="s">
        <v>114</v>
      </c>
      <c r="J39" s="30"/>
      <c r="K39" s="30"/>
      <c r="L39" s="30"/>
      <c r="M39" s="30"/>
      <c r="N39" s="30"/>
      <c r="P39" s="73"/>
      <c r="Q39" s="88" t="s">
        <v>14</v>
      </c>
      <c r="R39" s="29" t="s">
        <v>53</v>
      </c>
      <c r="S39" s="39">
        <f>IF(Suggested="Yes",AA39,AG39)</f>
        <v>59.95</v>
      </c>
      <c r="T39" s="37" t="s">
        <v>47</v>
      </c>
      <c r="U39" s="5" t="str">
        <f>+Instructions!$B$3</f>
        <v>B</v>
      </c>
      <c r="V39" s="52"/>
      <c r="W39" s="56">
        <f>+Instructions!$C$22</f>
        <v>0</v>
      </c>
      <c r="X39" s="17">
        <f t="shared" si="56"/>
        <v>59.95</v>
      </c>
      <c r="Y39" s="52"/>
      <c r="Z39" s="6" t="s">
        <v>128</v>
      </c>
      <c r="AA39" s="39">
        <v>59.95</v>
      </c>
      <c r="AB39" s="60">
        <f t="shared" si="57"/>
        <v>0</v>
      </c>
      <c r="AC39" s="17">
        <f t="shared" si="58"/>
        <v>59.95</v>
      </c>
      <c r="AD39" s="12">
        <f t="shared" si="59"/>
        <v>0</v>
      </c>
      <c r="AE39" s="123"/>
      <c r="AF39" s="131">
        <v>3</v>
      </c>
      <c r="AG39" s="53">
        <f t="shared" si="60"/>
        <v>59.95</v>
      </c>
      <c r="AH39" s="52"/>
      <c r="AJ39" s="17">
        <f t="shared" si="61"/>
        <v>59.95</v>
      </c>
      <c r="AK39" s="17">
        <f t="shared" si="62"/>
        <v>0</v>
      </c>
      <c r="AL39" s="17">
        <f t="shared" si="63"/>
        <v>0</v>
      </c>
      <c r="AM39" s="17" t="str">
        <f t="shared" si="64"/>
        <v/>
      </c>
      <c r="AO39" s="101" t="s">
        <v>60</v>
      </c>
    </row>
    <row r="40" spans="2:41" s="3" customFormat="1" ht="2.1" customHeight="1" x14ac:dyDescent="0.2">
      <c r="P40" s="73"/>
      <c r="Q40" s="88"/>
      <c r="R40" s="6"/>
      <c r="S40" s="39"/>
      <c r="T40" s="6"/>
      <c r="U40" s="5"/>
      <c r="V40" s="52"/>
      <c r="W40" s="56"/>
      <c r="X40" s="15"/>
      <c r="Y40" s="52"/>
      <c r="Z40" s="39"/>
      <c r="AA40" s="39"/>
      <c r="AB40" s="55"/>
      <c r="AC40" s="17"/>
      <c r="AD40" s="15"/>
      <c r="AE40" s="65"/>
      <c r="AF40" s="126"/>
      <c r="AG40" s="39"/>
      <c r="AH40" s="52"/>
      <c r="AJ40" s="17"/>
      <c r="AK40" s="17"/>
      <c r="AL40" s="17"/>
      <c r="AM40" s="17"/>
      <c r="AO40" s="31" t="s">
        <v>60</v>
      </c>
    </row>
    <row r="41" spans="2:41" s="3" customFormat="1" ht="9.75" customHeight="1" x14ac:dyDescent="0.2">
      <c r="B41" s="116" t="s">
        <v>46</v>
      </c>
      <c r="D41" s="40"/>
      <c r="E41" s="73" t="s">
        <v>113</v>
      </c>
      <c r="F41" s="73"/>
      <c r="G41" s="30" t="s">
        <v>88</v>
      </c>
      <c r="H41" s="30"/>
      <c r="I41" s="30"/>
      <c r="J41" s="30"/>
      <c r="K41" s="30"/>
      <c r="L41" s="30"/>
      <c r="M41" s="30"/>
      <c r="N41" s="30"/>
      <c r="P41" s="73"/>
      <c r="Q41" s="88" t="s">
        <v>14</v>
      </c>
      <c r="R41" s="29" t="s">
        <v>53</v>
      </c>
      <c r="S41" s="39">
        <f>IF(Suggested="Yes",AA41,AG41)</f>
        <v>36.4</v>
      </c>
      <c r="T41" s="37" t="s">
        <v>47</v>
      </c>
      <c r="U41" s="5" t="str">
        <f>+Instructions!$B$3</f>
        <v>B</v>
      </c>
      <c r="V41" s="52"/>
      <c r="W41" s="56">
        <f>+Instructions!$C$22</f>
        <v>0</v>
      </c>
      <c r="X41" s="39">
        <f t="shared" ref="X41" si="65">ROUND($AA41*(1-W41)+0.004999,2)</f>
        <v>36.4</v>
      </c>
      <c r="Y41" s="52"/>
      <c r="Z41" s="6" t="s">
        <v>128</v>
      </c>
      <c r="AA41" s="39">
        <v>36.4</v>
      </c>
      <c r="AB41" s="60">
        <f t="shared" ref="AB41" si="66">+W41</f>
        <v>0</v>
      </c>
      <c r="AC41" s="39">
        <f t="shared" ref="AC41" si="67">+X41</f>
        <v>36.4</v>
      </c>
      <c r="AD41" s="60">
        <f t="shared" ref="AD41" si="68">(AG41-AC41)/AG41</f>
        <v>0</v>
      </c>
      <c r="AE41" s="123"/>
      <c r="AF41" s="132">
        <v>2</v>
      </c>
      <c r="AG41" s="44">
        <f t="shared" ref="AG41" si="69">SUM(AJ41:AL41)+AE41</f>
        <v>36.4</v>
      </c>
      <c r="AH41" s="52"/>
      <c r="AJ41" s="17">
        <f t="shared" ref="AJ41" si="70">ROUND(AC41/(1-VLOOKUP(AF41,Group,2,FALSE)),2)</f>
        <v>36.4</v>
      </c>
      <c r="AK41" s="17">
        <f t="shared" ref="AK41" si="71">IF(VLOOKUP(AF41,Group,5,FALSE)="YES",VLOOKUP(ROUND(ROUND(AJ41,1)-AJ41,2),Round,2,FALSE)+VLOOKUP(AF41,Group,6,FALSE),0)</f>
        <v>0</v>
      </c>
      <c r="AL41" s="17">
        <f t="shared" ref="AL41" si="72">IF(VLOOKUP(AF41,Group,7,FALSE)="",0,ROUND(AJ41-0.04999,1)-AJ41+AM41)</f>
        <v>0</v>
      </c>
      <c r="AM41" s="17" t="str">
        <f t="shared" ref="AM41" si="73">IF(VLOOKUP(AF41,Group,7,FALSE)="","",VLOOKUP(AF41,Group,7,FALSE))</f>
        <v/>
      </c>
      <c r="AO41" s="101" t="s">
        <v>60</v>
      </c>
    </row>
    <row r="42" spans="2:41" s="3" customFormat="1" ht="2.1" customHeight="1" x14ac:dyDescent="0.2">
      <c r="D42" s="188"/>
      <c r="E42" s="188"/>
      <c r="F42" s="188"/>
      <c r="G42" s="188"/>
      <c r="H42" s="188"/>
      <c r="I42" s="188"/>
      <c r="J42" s="188"/>
      <c r="K42" s="188"/>
      <c r="L42" s="188"/>
      <c r="M42" s="188"/>
      <c r="N42" s="188"/>
      <c r="O42" s="188"/>
      <c r="P42" s="187"/>
      <c r="Q42" s="189"/>
      <c r="R42" s="191"/>
      <c r="S42" s="190"/>
      <c r="T42" s="191"/>
      <c r="U42" s="5"/>
      <c r="V42" s="52"/>
      <c r="W42" s="56"/>
      <c r="X42" s="15"/>
      <c r="Y42" s="52"/>
      <c r="Z42" s="39"/>
      <c r="AA42" s="39"/>
      <c r="AB42" s="55"/>
      <c r="AC42" s="17"/>
      <c r="AD42" s="15"/>
      <c r="AE42" s="65"/>
      <c r="AF42" s="126"/>
      <c r="AG42" s="39"/>
      <c r="AH42" s="52"/>
      <c r="AJ42" s="17"/>
      <c r="AK42" s="17"/>
      <c r="AL42" s="17"/>
      <c r="AM42" s="17"/>
      <c r="AO42" s="31" t="s">
        <v>60</v>
      </c>
    </row>
    <row r="43" spans="2:41" s="3" customFormat="1" ht="9.9499999999999993" customHeight="1" x14ac:dyDescent="0.2">
      <c r="D43" s="185" t="s">
        <v>106</v>
      </c>
      <c r="E43" s="186" t="s">
        <v>116</v>
      </c>
      <c r="P43" s="73"/>
      <c r="Q43" s="88"/>
      <c r="R43" s="6"/>
      <c r="S43" s="39"/>
      <c r="T43" s="6"/>
      <c r="U43" s="5"/>
      <c r="V43" s="52"/>
      <c r="W43" s="56"/>
      <c r="X43" s="15"/>
      <c r="Y43" s="52"/>
      <c r="Z43" s="39"/>
      <c r="AA43" s="39"/>
      <c r="AB43" s="55"/>
      <c r="AC43" s="17"/>
      <c r="AD43" s="15"/>
      <c r="AE43" s="65"/>
      <c r="AF43" s="126"/>
      <c r="AG43" s="39"/>
      <c r="AH43" s="52"/>
      <c r="AJ43" s="17"/>
      <c r="AK43" s="17"/>
      <c r="AL43" s="17"/>
      <c r="AM43" s="17"/>
      <c r="AO43" s="31" t="s">
        <v>60</v>
      </c>
    </row>
    <row r="44" spans="2:41" s="3" customFormat="1" ht="9.9499999999999993" customHeight="1" x14ac:dyDescent="0.2">
      <c r="D44" s="185"/>
      <c r="E44" s="186"/>
      <c r="P44" s="73"/>
      <c r="Q44" s="88"/>
      <c r="R44" s="6"/>
      <c r="S44" s="39"/>
      <c r="T44" s="6"/>
      <c r="U44" s="5"/>
      <c r="V44" s="52"/>
      <c r="W44" s="56"/>
      <c r="X44" s="15"/>
      <c r="Y44" s="52"/>
      <c r="Z44" s="39"/>
      <c r="AA44" s="39"/>
      <c r="AB44" s="55"/>
      <c r="AC44" s="17"/>
      <c r="AD44" s="15"/>
      <c r="AE44" s="65"/>
      <c r="AF44" s="126"/>
      <c r="AG44" s="39"/>
      <c r="AH44" s="52"/>
      <c r="AJ44" s="17"/>
      <c r="AK44" s="17"/>
      <c r="AL44" s="17"/>
      <c r="AM44" s="17"/>
      <c r="AO44" s="31" t="s">
        <v>60</v>
      </c>
    </row>
    <row r="45" spans="2:41" s="3" customFormat="1" ht="3.95" customHeight="1" x14ac:dyDescent="0.2">
      <c r="P45" s="73"/>
      <c r="Q45" s="88"/>
      <c r="R45" s="6"/>
      <c r="S45" s="39"/>
      <c r="T45" s="6"/>
      <c r="U45" s="5"/>
      <c r="V45" s="52"/>
      <c r="W45" s="56"/>
      <c r="X45" s="15"/>
      <c r="Y45" s="52"/>
      <c r="Z45" s="39"/>
      <c r="AA45" s="39"/>
      <c r="AB45" s="55"/>
      <c r="AC45" s="17"/>
      <c r="AD45" s="15"/>
      <c r="AE45" s="65"/>
      <c r="AF45" s="126"/>
      <c r="AG45" s="39"/>
      <c r="AH45" s="52"/>
      <c r="AJ45" s="17"/>
      <c r="AK45" s="17"/>
      <c r="AL45" s="17"/>
      <c r="AM45" s="17"/>
      <c r="AO45" s="31"/>
    </row>
    <row r="46" spans="2:41" s="3" customFormat="1" ht="9.9499999999999993" customHeight="1" x14ac:dyDescent="0.2">
      <c r="P46" s="73"/>
      <c r="Q46" s="88"/>
      <c r="R46" s="6"/>
      <c r="S46" s="39"/>
      <c r="T46" s="6"/>
      <c r="U46" s="5"/>
      <c r="V46" s="52"/>
      <c r="W46" s="56"/>
      <c r="X46" s="15"/>
      <c r="Y46" s="52"/>
      <c r="Z46" s="39"/>
      <c r="AA46" s="39"/>
      <c r="AB46" s="55"/>
      <c r="AC46" s="17"/>
      <c r="AD46" s="15"/>
      <c r="AE46" s="65"/>
      <c r="AF46" s="126"/>
      <c r="AG46" s="39"/>
      <c r="AH46" s="52"/>
      <c r="AJ46" s="17"/>
      <c r="AK46" s="17"/>
      <c r="AL46" s="17"/>
      <c r="AM46" s="17"/>
      <c r="AO46" s="31"/>
    </row>
    <row r="47" spans="2:41" s="3" customFormat="1" ht="9.9499999999999993" customHeight="1" x14ac:dyDescent="0.2">
      <c r="P47" s="73"/>
      <c r="Q47" s="88"/>
      <c r="R47" s="6"/>
      <c r="S47" s="39"/>
      <c r="T47" s="6"/>
      <c r="U47" s="5"/>
      <c r="V47" s="52"/>
      <c r="W47" s="56"/>
      <c r="X47" s="15"/>
      <c r="Y47" s="52"/>
      <c r="Z47" s="39"/>
      <c r="AA47" s="39"/>
      <c r="AB47" s="55"/>
      <c r="AC47" s="17"/>
      <c r="AD47" s="15"/>
      <c r="AE47" s="65"/>
      <c r="AF47" s="126"/>
      <c r="AG47" s="39"/>
      <c r="AH47" s="52"/>
      <c r="AJ47" s="17"/>
      <c r="AK47" s="17"/>
      <c r="AL47" s="17"/>
      <c r="AM47" s="17"/>
      <c r="AO47" s="31"/>
    </row>
    <row r="48" spans="2:41" s="3" customFormat="1" ht="9.9499999999999993" customHeight="1" x14ac:dyDescent="0.2">
      <c r="P48" s="73"/>
      <c r="Q48" s="88"/>
      <c r="R48" s="6"/>
      <c r="S48" s="39"/>
      <c r="T48" s="6"/>
      <c r="U48" s="5"/>
      <c r="V48" s="52"/>
      <c r="W48" s="56"/>
      <c r="X48" s="15"/>
      <c r="Y48" s="52"/>
      <c r="Z48" s="39"/>
      <c r="AA48" s="39"/>
      <c r="AB48" s="55"/>
      <c r="AC48" s="17"/>
      <c r="AD48" s="15"/>
      <c r="AE48" s="65"/>
      <c r="AF48" s="126"/>
      <c r="AG48" s="39"/>
      <c r="AH48" s="52"/>
      <c r="AJ48" s="17"/>
      <c r="AK48" s="17"/>
      <c r="AL48" s="17"/>
      <c r="AM48" s="17"/>
      <c r="AO48" s="31"/>
    </row>
    <row r="49" spans="16:41" s="3" customFormat="1" ht="9.9499999999999993" customHeight="1" x14ac:dyDescent="0.2">
      <c r="P49" s="73"/>
      <c r="Q49" s="88"/>
      <c r="R49" s="6"/>
      <c r="S49" s="39"/>
      <c r="T49" s="6"/>
      <c r="U49" s="5"/>
      <c r="V49" s="52"/>
      <c r="W49" s="56"/>
      <c r="X49" s="15"/>
      <c r="Y49" s="52"/>
      <c r="Z49" s="39"/>
      <c r="AA49" s="39"/>
      <c r="AB49" s="55"/>
      <c r="AC49" s="17"/>
      <c r="AD49" s="15"/>
      <c r="AE49" s="65"/>
      <c r="AF49" s="126"/>
      <c r="AG49" s="39"/>
      <c r="AH49" s="52"/>
      <c r="AJ49" s="17"/>
      <c r="AK49" s="17"/>
      <c r="AL49" s="17"/>
      <c r="AM49" s="17"/>
      <c r="AO49" s="31"/>
    </row>
    <row r="50" spans="16:41" s="3" customFormat="1" ht="9.9499999999999993" customHeight="1" x14ac:dyDescent="0.2">
      <c r="P50" s="73"/>
      <c r="Q50" s="88"/>
      <c r="R50" s="6"/>
      <c r="S50" s="39"/>
      <c r="T50" s="6"/>
      <c r="U50" s="5"/>
      <c r="V50" s="52"/>
      <c r="W50" s="56"/>
      <c r="X50" s="15"/>
      <c r="Y50" s="52"/>
      <c r="Z50" s="39"/>
      <c r="AA50" s="39"/>
      <c r="AB50" s="55"/>
      <c r="AC50" s="17"/>
      <c r="AD50" s="15"/>
      <c r="AE50" s="65"/>
      <c r="AF50" s="126"/>
      <c r="AG50" s="39"/>
      <c r="AH50" s="52"/>
      <c r="AJ50" s="17"/>
      <c r="AK50" s="17"/>
      <c r="AL50" s="17"/>
      <c r="AM50" s="17"/>
      <c r="AO50" s="31"/>
    </row>
    <row r="51" spans="16:41" s="3" customFormat="1" ht="9.9499999999999993" customHeight="1" x14ac:dyDescent="0.2">
      <c r="P51" s="73"/>
      <c r="Q51" s="88"/>
      <c r="R51" s="6"/>
      <c r="S51" s="39"/>
      <c r="T51" s="6"/>
      <c r="U51" s="5"/>
      <c r="V51" s="52"/>
      <c r="W51" s="56"/>
      <c r="X51" s="15"/>
      <c r="Y51" s="52"/>
      <c r="Z51" s="39"/>
      <c r="AA51" s="39"/>
      <c r="AB51" s="55"/>
      <c r="AC51" s="17"/>
      <c r="AD51" s="15"/>
      <c r="AE51" s="65"/>
      <c r="AF51" s="126"/>
      <c r="AG51" s="39"/>
      <c r="AH51" s="52"/>
      <c r="AJ51" s="17"/>
      <c r="AK51" s="17"/>
      <c r="AL51" s="17"/>
      <c r="AM51" s="17"/>
      <c r="AO51" s="31"/>
    </row>
    <row r="52" spans="16:41" s="3" customFormat="1" ht="9.9499999999999993" customHeight="1" x14ac:dyDescent="0.2">
      <c r="P52" s="73"/>
      <c r="Q52" s="88"/>
      <c r="R52" s="6"/>
      <c r="S52" s="39"/>
      <c r="T52" s="6"/>
      <c r="U52" s="5"/>
      <c r="V52" s="52"/>
      <c r="W52" s="56"/>
      <c r="X52" s="15"/>
      <c r="Y52" s="52"/>
      <c r="Z52" s="39"/>
      <c r="AA52" s="39"/>
      <c r="AB52" s="55"/>
      <c r="AC52" s="17"/>
      <c r="AD52" s="15"/>
      <c r="AE52" s="65"/>
      <c r="AF52" s="126"/>
      <c r="AG52" s="39"/>
      <c r="AH52" s="52"/>
      <c r="AJ52" s="17"/>
      <c r="AK52" s="17"/>
      <c r="AL52" s="17"/>
      <c r="AM52" s="17"/>
      <c r="AO52" s="31"/>
    </row>
    <row r="53" spans="16:41" s="3" customFormat="1" ht="9.9499999999999993" customHeight="1" x14ac:dyDescent="0.2">
      <c r="P53" s="73"/>
      <c r="Q53" s="88"/>
      <c r="R53" s="6"/>
      <c r="S53" s="39"/>
      <c r="T53" s="6"/>
      <c r="U53" s="5"/>
      <c r="V53" s="52"/>
      <c r="W53" s="56"/>
      <c r="X53" s="15"/>
      <c r="Y53" s="52"/>
      <c r="Z53" s="39"/>
      <c r="AA53" s="39"/>
      <c r="AB53" s="55"/>
      <c r="AC53" s="17"/>
      <c r="AD53" s="15"/>
      <c r="AE53" s="65"/>
      <c r="AF53" s="126"/>
      <c r="AG53" s="39"/>
      <c r="AH53" s="52"/>
      <c r="AJ53" s="17"/>
      <c r="AK53" s="17"/>
      <c r="AL53" s="17"/>
      <c r="AM53" s="17"/>
      <c r="AO53" s="31"/>
    </row>
    <row r="54" spans="16:41" s="3" customFormat="1" ht="9.9499999999999993" customHeight="1" x14ac:dyDescent="0.2">
      <c r="P54" s="73"/>
      <c r="Q54" s="88"/>
      <c r="R54" s="6"/>
      <c r="S54" s="39"/>
      <c r="T54" s="6"/>
      <c r="U54" s="5"/>
      <c r="V54" s="52"/>
      <c r="W54" s="56"/>
      <c r="X54" s="15"/>
      <c r="Y54" s="52"/>
      <c r="Z54" s="39"/>
      <c r="AA54" s="39"/>
      <c r="AB54" s="55"/>
      <c r="AC54" s="17"/>
      <c r="AD54" s="15"/>
      <c r="AE54" s="65"/>
      <c r="AF54" s="126"/>
      <c r="AG54" s="39"/>
      <c r="AH54" s="52"/>
      <c r="AJ54" s="17"/>
      <c r="AK54" s="17"/>
      <c r="AL54" s="17"/>
      <c r="AM54" s="17"/>
      <c r="AO54" s="31"/>
    </row>
    <row r="55" spans="16:41" s="3" customFormat="1" ht="9.9499999999999993" customHeight="1" x14ac:dyDescent="0.2">
      <c r="P55" s="73"/>
      <c r="Q55" s="88"/>
      <c r="R55" s="6"/>
      <c r="S55" s="39"/>
      <c r="T55" s="6"/>
      <c r="U55" s="5"/>
      <c r="V55" s="52"/>
      <c r="W55" s="56"/>
      <c r="X55" s="15"/>
      <c r="Y55" s="52"/>
      <c r="Z55" s="39"/>
      <c r="AA55" s="39"/>
      <c r="AB55" s="55"/>
      <c r="AC55" s="17"/>
      <c r="AD55" s="15"/>
      <c r="AE55" s="65"/>
      <c r="AF55" s="126"/>
      <c r="AG55" s="39"/>
      <c r="AH55" s="52"/>
      <c r="AJ55" s="17"/>
      <c r="AK55" s="17"/>
      <c r="AL55" s="17"/>
      <c r="AM55" s="17"/>
      <c r="AO55" s="31"/>
    </row>
    <row r="56" spans="16:41" s="3" customFormat="1" ht="9.9499999999999993" customHeight="1" x14ac:dyDescent="0.2">
      <c r="P56" s="73"/>
      <c r="Q56" s="88"/>
      <c r="R56" s="6"/>
      <c r="S56" s="39"/>
      <c r="T56" s="6"/>
      <c r="U56" s="5"/>
      <c r="V56" s="52"/>
      <c r="W56" s="56"/>
      <c r="X56" s="15"/>
      <c r="Y56" s="52"/>
      <c r="Z56" s="39"/>
      <c r="AA56" s="39"/>
      <c r="AB56" s="55"/>
      <c r="AC56" s="17"/>
      <c r="AD56" s="15"/>
      <c r="AE56" s="65"/>
      <c r="AF56" s="126"/>
      <c r="AG56" s="39"/>
      <c r="AH56" s="52"/>
      <c r="AJ56" s="17"/>
      <c r="AK56" s="17"/>
      <c r="AL56" s="17"/>
      <c r="AM56" s="17"/>
      <c r="AO56" s="31"/>
    </row>
    <row r="57" spans="16:41" s="3" customFormat="1" ht="9.9499999999999993" customHeight="1" x14ac:dyDescent="0.2">
      <c r="P57" s="73"/>
      <c r="Q57" s="88"/>
      <c r="R57" s="6"/>
      <c r="S57" s="39"/>
      <c r="T57" s="6"/>
      <c r="U57" s="5"/>
      <c r="V57" s="52"/>
      <c r="W57" s="56"/>
      <c r="X57" s="15"/>
      <c r="Y57" s="52"/>
      <c r="Z57" s="39"/>
      <c r="AA57" s="39"/>
      <c r="AB57" s="55"/>
      <c r="AC57" s="17"/>
      <c r="AD57" s="15"/>
      <c r="AE57" s="65"/>
      <c r="AF57" s="126"/>
      <c r="AG57" s="39"/>
      <c r="AH57" s="52"/>
      <c r="AJ57" s="17"/>
      <c r="AK57" s="17"/>
      <c r="AL57" s="17"/>
      <c r="AM57" s="17"/>
      <c r="AO57" s="31"/>
    </row>
    <row r="58" spans="16:41" s="3" customFormat="1" ht="9.9499999999999993" customHeight="1" x14ac:dyDescent="0.2">
      <c r="P58" s="73"/>
      <c r="Q58" s="88"/>
      <c r="R58" s="6"/>
      <c r="S58" s="39"/>
      <c r="T58" s="6"/>
      <c r="U58" s="5"/>
      <c r="V58" s="52"/>
      <c r="W58" s="56"/>
      <c r="X58" s="15"/>
      <c r="Y58" s="52"/>
      <c r="Z58" s="39"/>
      <c r="AA58" s="39"/>
      <c r="AB58" s="55"/>
      <c r="AC58" s="17"/>
      <c r="AD58" s="15"/>
      <c r="AE58" s="65"/>
      <c r="AF58" s="126"/>
      <c r="AG58" s="39"/>
      <c r="AH58" s="52"/>
      <c r="AJ58" s="17"/>
      <c r="AK58" s="17"/>
      <c r="AL58" s="17"/>
      <c r="AM58" s="17"/>
      <c r="AO58" s="31"/>
    </row>
    <row r="59" spans="16:41" s="3" customFormat="1" ht="9.9499999999999993" customHeight="1" x14ac:dyDescent="0.2">
      <c r="P59" s="73"/>
      <c r="Q59" s="88"/>
      <c r="R59" s="6"/>
      <c r="S59" s="39"/>
      <c r="T59" s="6"/>
      <c r="U59" s="5"/>
      <c r="V59" s="52"/>
      <c r="W59" s="56"/>
      <c r="X59" s="15"/>
      <c r="Y59" s="52"/>
      <c r="Z59" s="39"/>
      <c r="AA59" s="39"/>
      <c r="AB59" s="55"/>
      <c r="AC59" s="17"/>
      <c r="AD59" s="15"/>
      <c r="AE59" s="65"/>
      <c r="AF59" s="126"/>
      <c r="AG59" s="39"/>
      <c r="AH59" s="52"/>
      <c r="AJ59" s="17"/>
      <c r="AK59" s="17"/>
      <c r="AL59" s="17"/>
      <c r="AM59" s="17"/>
      <c r="AO59" s="31"/>
    </row>
    <row r="60" spans="16:41" s="3" customFormat="1" ht="9.9499999999999993" customHeight="1" x14ac:dyDescent="0.2">
      <c r="P60" s="73"/>
      <c r="Q60" s="88"/>
      <c r="R60" s="6"/>
      <c r="S60" s="39"/>
      <c r="T60" s="6"/>
      <c r="U60" s="5"/>
      <c r="V60" s="52"/>
      <c r="W60" s="56"/>
      <c r="X60" s="15"/>
      <c r="Y60" s="52"/>
      <c r="Z60" s="39"/>
      <c r="AA60" s="39"/>
      <c r="AB60" s="55"/>
      <c r="AC60" s="17"/>
      <c r="AD60" s="15"/>
      <c r="AE60" s="65"/>
      <c r="AF60" s="126"/>
      <c r="AG60" s="39"/>
      <c r="AH60" s="52"/>
      <c r="AJ60" s="17"/>
      <c r="AK60" s="17"/>
      <c r="AL60" s="17"/>
      <c r="AM60" s="17"/>
      <c r="AO60" s="31"/>
    </row>
    <row r="61" spans="16:41" s="3" customFormat="1" ht="9.9499999999999993" customHeight="1" x14ac:dyDescent="0.2">
      <c r="P61" s="73"/>
      <c r="Q61" s="88"/>
      <c r="R61" s="6"/>
      <c r="S61" s="39"/>
      <c r="T61" s="6"/>
      <c r="U61" s="5"/>
      <c r="V61" s="52"/>
      <c r="W61" s="56"/>
      <c r="X61" s="15"/>
      <c r="Y61" s="52"/>
      <c r="Z61" s="39"/>
      <c r="AA61" s="39"/>
      <c r="AB61" s="55"/>
      <c r="AC61" s="17"/>
      <c r="AD61" s="15"/>
      <c r="AE61" s="65"/>
      <c r="AF61" s="126"/>
      <c r="AG61" s="39"/>
      <c r="AH61" s="52"/>
      <c r="AJ61" s="17"/>
      <c r="AK61" s="17"/>
      <c r="AL61" s="17"/>
      <c r="AM61" s="17"/>
      <c r="AO61" s="31"/>
    </row>
    <row r="62" spans="16:41" s="3" customFormat="1" ht="9.9499999999999993" customHeight="1" x14ac:dyDescent="0.2">
      <c r="P62" s="73"/>
      <c r="Q62" s="88"/>
      <c r="R62" s="6"/>
      <c r="S62" s="39"/>
      <c r="T62" s="6"/>
      <c r="U62" s="5"/>
      <c r="V62" s="52"/>
      <c r="W62" s="56"/>
      <c r="X62" s="15"/>
      <c r="Y62" s="52"/>
      <c r="Z62" s="39"/>
      <c r="AA62" s="39"/>
      <c r="AB62" s="55"/>
      <c r="AC62" s="17"/>
      <c r="AD62" s="15"/>
      <c r="AE62" s="65"/>
      <c r="AF62" s="126"/>
      <c r="AG62" s="39"/>
      <c r="AH62" s="52"/>
      <c r="AJ62" s="17"/>
      <c r="AK62" s="17"/>
      <c r="AL62" s="17"/>
      <c r="AM62" s="17"/>
      <c r="AO62" s="31"/>
    </row>
    <row r="63" spans="16:41" s="3" customFormat="1" ht="9.9499999999999993" customHeight="1" x14ac:dyDescent="0.2">
      <c r="P63" s="73"/>
      <c r="Q63" s="88"/>
      <c r="R63" s="6"/>
      <c r="S63" s="39"/>
      <c r="T63" s="6"/>
      <c r="U63" s="5"/>
      <c r="V63" s="52"/>
      <c r="W63" s="56"/>
      <c r="X63" s="15"/>
      <c r="Y63" s="52"/>
      <c r="Z63" s="39"/>
      <c r="AA63" s="39"/>
      <c r="AB63" s="55"/>
      <c r="AC63" s="17"/>
      <c r="AD63" s="15"/>
      <c r="AE63" s="65"/>
      <c r="AF63" s="126"/>
      <c r="AG63" s="39"/>
      <c r="AH63" s="52"/>
      <c r="AJ63" s="17"/>
      <c r="AK63" s="17"/>
      <c r="AL63" s="17"/>
      <c r="AM63" s="17"/>
      <c r="AO63" s="31"/>
    </row>
    <row r="64" spans="16:41" s="3" customFormat="1" ht="9.9499999999999993" customHeight="1" x14ac:dyDescent="0.2">
      <c r="P64" s="73"/>
      <c r="Q64" s="88"/>
      <c r="R64" s="6"/>
      <c r="S64" s="39"/>
      <c r="T64" s="6"/>
      <c r="U64" s="5"/>
      <c r="V64" s="52"/>
      <c r="W64" s="56"/>
      <c r="X64" s="15"/>
      <c r="Y64" s="52"/>
      <c r="Z64" s="39"/>
      <c r="AA64" s="39"/>
      <c r="AB64" s="55"/>
      <c r="AC64" s="17"/>
      <c r="AD64" s="15"/>
      <c r="AE64" s="65"/>
      <c r="AF64" s="126"/>
      <c r="AG64" s="39"/>
      <c r="AH64" s="52"/>
      <c r="AJ64" s="17"/>
      <c r="AK64" s="17"/>
      <c r="AL64" s="17"/>
      <c r="AM64" s="17"/>
      <c r="AO64" s="31"/>
    </row>
    <row r="65" spans="16:41" s="3" customFormat="1" ht="9.9499999999999993" customHeight="1" x14ac:dyDescent="0.2">
      <c r="P65" s="73"/>
      <c r="Q65" s="88"/>
      <c r="R65" s="6"/>
      <c r="S65" s="39"/>
      <c r="T65" s="6"/>
      <c r="U65" s="5"/>
      <c r="V65" s="52"/>
      <c r="W65" s="56"/>
      <c r="X65" s="15"/>
      <c r="Y65" s="52"/>
      <c r="Z65" s="39"/>
      <c r="AA65" s="39"/>
      <c r="AB65" s="55"/>
      <c r="AC65" s="17"/>
      <c r="AD65" s="15"/>
      <c r="AE65" s="65"/>
      <c r="AF65" s="126"/>
      <c r="AG65" s="39"/>
      <c r="AH65" s="52"/>
      <c r="AJ65" s="17"/>
      <c r="AK65" s="17"/>
      <c r="AL65" s="17"/>
      <c r="AM65" s="17"/>
      <c r="AO65" s="31"/>
    </row>
    <row r="66" spans="16:41" s="3" customFormat="1" ht="9.9499999999999993" customHeight="1" x14ac:dyDescent="0.2">
      <c r="P66" s="73"/>
      <c r="Q66" s="88"/>
      <c r="R66" s="6"/>
      <c r="S66" s="39"/>
      <c r="T66" s="6"/>
      <c r="U66" s="5"/>
      <c r="V66" s="52"/>
      <c r="W66" s="56"/>
      <c r="X66" s="15"/>
      <c r="Y66" s="52"/>
      <c r="Z66" s="39"/>
      <c r="AA66" s="39"/>
      <c r="AB66" s="55"/>
      <c r="AC66" s="17"/>
      <c r="AD66" s="15"/>
      <c r="AE66" s="65"/>
      <c r="AF66" s="126"/>
      <c r="AG66" s="39"/>
      <c r="AH66" s="52"/>
      <c r="AJ66" s="17"/>
      <c r="AK66" s="17"/>
      <c r="AL66" s="17"/>
      <c r="AM66" s="17"/>
      <c r="AO66" s="31"/>
    </row>
    <row r="67" spans="16:41" s="3" customFormat="1" ht="9.9499999999999993" customHeight="1" x14ac:dyDescent="0.2">
      <c r="P67" s="73"/>
      <c r="Q67" s="88"/>
      <c r="R67" s="6"/>
      <c r="S67" s="39"/>
      <c r="T67" s="6"/>
      <c r="U67" s="5"/>
      <c r="V67" s="52"/>
      <c r="W67" s="56"/>
      <c r="X67" s="15"/>
      <c r="Y67" s="52"/>
      <c r="Z67" s="39"/>
      <c r="AA67" s="39"/>
      <c r="AB67" s="55"/>
      <c r="AC67" s="17"/>
      <c r="AD67" s="15"/>
      <c r="AE67" s="65"/>
      <c r="AF67" s="126"/>
      <c r="AG67" s="39"/>
      <c r="AH67" s="52"/>
      <c r="AJ67" s="17"/>
      <c r="AK67" s="17"/>
      <c r="AL67" s="17"/>
      <c r="AM67" s="17"/>
      <c r="AO67" s="31"/>
    </row>
    <row r="68" spans="16:41" s="3" customFormat="1" ht="9.9499999999999993" customHeight="1" x14ac:dyDescent="0.2">
      <c r="P68" s="73"/>
      <c r="Q68" s="88"/>
      <c r="R68" s="6"/>
      <c r="S68" s="39"/>
      <c r="T68" s="6"/>
      <c r="U68" s="5"/>
      <c r="V68" s="52"/>
      <c r="W68" s="56"/>
      <c r="X68" s="15"/>
      <c r="Y68" s="52"/>
      <c r="Z68" s="39"/>
      <c r="AA68" s="39"/>
      <c r="AB68" s="55"/>
      <c r="AC68" s="17"/>
      <c r="AD68" s="15"/>
      <c r="AE68" s="65"/>
      <c r="AF68" s="126"/>
      <c r="AG68" s="39"/>
      <c r="AH68" s="52"/>
      <c r="AJ68" s="17"/>
      <c r="AK68" s="17"/>
      <c r="AL68" s="17"/>
      <c r="AM68" s="17"/>
      <c r="AO68" s="31"/>
    </row>
    <row r="69" spans="16:41" s="3" customFormat="1" ht="9.9499999999999993" customHeight="1" x14ac:dyDescent="0.2">
      <c r="P69" s="73"/>
      <c r="Q69" s="88"/>
      <c r="R69" s="6"/>
      <c r="S69" s="39"/>
      <c r="T69" s="6"/>
      <c r="U69" s="5"/>
      <c r="V69" s="52"/>
      <c r="W69" s="56"/>
      <c r="X69" s="15"/>
      <c r="Y69" s="52"/>
      <c r="Z69" s="39"/>
      <c r="AA69" s="39"/>
      <c r="AB69" s="55"/>
      <c r="AC69" s="17"/>
      <c r="AD69" s="15"/>
      <c r="AE69" s="65"/>
      <c r="AF69" s="126"/>
      <c r="AG69" s="39"/>
      <c r="AH69" s="52"/>
      <c r="AJ69" s="17"/>
      <c r="AK69" s="17"/>
      <c r="AL69" s="17"/>
      <c r="AM69" s="17"/>
      <c r="AO69" s="31"/>
    </row>
    <row r="70" spans="16:41" s="3" customFormat="1" ht="9.9499999999999993" customHeight="1" x14ac:dyDescent="0.2">
      <c r="P70" s="73"/>
      <c r="Q70" s="88"/>
      <c r="R70" s="6"/>
      <c r="S70" s="39"/>
      <c r="T70" s="6"/>
      <c r="U70" s="5"/>
      <c r="V70" s="52"/>
      <c r="W70" s="56"/>
      <c r="X70" s="15"/>
      <c r="Y70" s="52"/>
      <c r="Z70" s="39"/>
      <c r="AA70" s="39"/>
      <c r="AB70" s="55"/>
      <c r="AC70" s="17"/>
      <c r="AD70" s="15"/>
      <c r="AE70" s="65"/>
      <c r="AF70" s="126"/>
      <c r="AG70" s="39"/>
      <c r="AH70" s="52"/>
      <c r="AJ70" s="17"/>
      <c r="AK70" s="17"/>
      <c r="AL70" s="17"/>
      <c r="AM70" s="17"/>
      <c r="AO70" s="31"/>
    </row>
    <row r="71" spans="16:41" s="3" customFormat="1" ht="9.9499999999999993" customHeight="1" x14ac:dyDescent="0.2">
      <c r="P71" s="73"/>
      <c r="Q71" s="88"/>
      <c r="R71" s="6"/>
      <c r="S71" s="39"/>
      <c r="T71" s="6"/>
      <c r="U71" s="5"/>
      <c r="V71" s="52"/>
      <c r="W71" s="56"/>
      <c r="X71" s="15"/>
      <c r="Y71" s="52"/>
      <c r="Z71" s="39"/>
      <c r="AA71" s="39"/>
      <c r="AB71" s="55"/>
      <c r="AC71" s="17"/>
      <c r="AD71" s="15"/>
      <c r="AE71" s="65"/>
      <c r="AF71" s="126"/>
      <c r="AG71" s="39"/>
      <c r="AH71" s="52"/>
      <c r="AJ71" s="17"/>
      <c r="AK71" s="17"/>
      <c r="AL71" s="17"/>
      <c r="AM71" s="17"/>
      <c r="AO71" s="31"/>
    </row>
    <row r="72" spans="16:41" s="3" customFormat="1" ht="9.9499999999999993" customHeight="1" x14ac:dyDescent="0.2">
      <c r="P72" s="73"/>
      <c r="Q72" s="88"/>
      <c r="R72" s="6"/>
      <c r="S72" s="39"/>
      <c r="T72" s="6"/>
      <c r="U72" s="5"/>
      <c r="V72" s="52"/>
      <c r="W72" s="56"/>
      <c r="X72" s="15"/>
      <c r="Y72" s="52"/>
      <c r="Z72" s="39"/>
      <c r="AA72" s="39"/>
      <c r="AB72" s="55"/>
      <c r="AC72" s="17"/>
      <c r="AD72" s="15"/>
      <c r="AE72" s="65"/>
      <c r="AF72" s="126"/>
      <c r="AG72" s="39"/>
      <c r="AH72" s="52"/>
      <c r="AJ72" s="17"/>
      <c r="AK72" s="17"/>
      <c r="AL72" s="17"/>
      <c r="AM72" s="17"/>
      <c r="AO72" s="31"/>
    </row>
    <row r="73" spans="16:41" s="3" customFormat="1" ht="9.9499999999999993" customHeight="1" x14ac:dyDescent="0.2">
      <c r="P73" s="73"/>
      <c r="Q73" s="88"/>
      <c r="R73" s="6"/>
      <c r="S73" s="39"/>
      <c r="T73" s="6"/>
      <c r="U73" s="5"/>
      <c r="V73" s="52"/>
      <c r="W73" s="56"/>
      <c r="X73" s="15"/>
      <c r="Y73" s="52"/>
      <c r="Z73" s="39"/>
      <c r="AA73" s="39"/>
      <c r="AB73" s="55"/>
      <c r="AC73" s="17"/>
      <c r="AD73" s="15"/>
      <c r="AE73" s="65"/>
      <c r="AF73" s="126"/>
      <c r="AG73" s="39"/>
      <c r="AH73" s="52"/>
      <c r="AJ73" s="17"/>
      <c r="AK73" s="17"/>
      <c r="AL73" s="17"/>
      <c r="AM73" s="17"/>
      <c r="AO73" s="31"/>
    </row>
    <row r="74" spans="16:41" s="3" customFormat="1" ht="9.9499999999999993" customHeight="1" x14ac:dyDescent="0.2">
      <c r="P74" s="73"/>
      <c r="Q74" s="88"/>
      <c r="R74" s="6"/>
      <c r="S74" s="39"/>
      <c r="T74" s="6"/>
      <c r="U74" s="5"/>
      <c r="V74" s="52"/>
      <c r="W74" s="56"/>
      <c r="X74" s="15"/>
      <c r="Y74" s="52"/>
      <c r="Z74" s="39"/>
      <c r="AA74" s="39"/>
      <c r="AB74" s="55"/>
      <c r="AC74" s="17"/>
      <c r="AD74" s="15"/>
      <c r="AE74" s="65"/>
      <c r="AF74" s="126"/>
      <c r="AG74" s="39"/>
      <c r="AH74" s="52"/>
      <c r="AJ74" s="17"/>
      <c r="AK74" s="17"/>
      <c r="AL74" s="17"/>
      <c r="AM74" s="17"/>
      <c r="AO74" s="31"/>
    </row>
    <row r="75" spans="16:41" s="3" customFormat="1" ht="9.9499999999999993" customHeight="1" x14ac:dyDescent="0.2">
      <c r="P75" s="73"/>
      <c r="Q75" s="88"/>
      <c r="R75" s="6"/>
      <c r="S75" s="39"/>
      <c r="T75" s="6"/>
      <c r="U75" s="5"/>
      <c r="V75" s="52"/>
      <c r="W75" s="56"/>
      <c r="X75" s="15"/>
      <c r="Y75" s="52"/>
      <c r="Z75" s="39"/>
      <c r="AA75" s="39"/>
      <c r="AB75" s="55"/>
      <c r="AC75" s="17"/>
      <c r="AD75" s="15"/>
      <c r="AE75" s="65"/>
      <c r="AF75" s="126"/>
      <c r="AG75" s="39"/>
      <c r="AH75" s="52"/>
      <c r="AJ75" s="17"/>
      <c r="AK75" s="17"/>
      <c r="AL75" s="17"/>
      <c r="AM75" s="17"/>
      <c r="AO75" s="31"/>
    </row>
    <row r="76" spans="16:41" s="3" customFormat="1" ht="9.9499999999999993" customHeight="1" x14ac:dyDescent="0.2">
      <c r="P76" s="73"/>
      <c r="Q76" s="88"/>
      <c r="R76" s="6"/>
      <c r="S76" s="39"/>
      <c r="T76" s="6"/>
      <c r="U76" s="5"/>
      <c r="V76" s="52"/>
      <c r="W76" s="56"/>
      <c r="X76" s="15"/>
      <c r="Y76" s="52"/>
      <c r="Z76" s="39"/>
      <c r="AA76" s="39"/>
      <c r="AB76" s="55"/>
      <c r="AC76" s="17"/>
      <c r="AD76" s="15"/>
      <c r="AE76" s="65"/>
      <c r="AF76" s="126"/>
      <c r="AG76" s="39"/>
      <c r="AH76" s="52"/>
      <c r="AJ76" s="17"/>
      <c r="AK76" s="17"/>
      <c r="AL76" s="17"/>
      <c r="AM76" s="17"/>
      <c r="AO76" s="31"/>
    </row>
    <row r="77" spans="16:41" s="3" customFormat="1" ht="9.9499999999999993" customHeight="1" x14ac:dyDescent="0.2">
      <c r="P77" s="73"/>
      <c r="Q77" s="88"/>
      <c r="R77" s="6"/>
      <c r="S77" s="39"/>
      <c r="T77" s="6"/>
      <c r="U77" s="5"/>
      <c r="V77" s="52"/>
      <c r="W77" s="56"/>
      <c r="X77" s="15"/>
      <c r="Y77" s="52"/>
      <c r="Z77" s="39"/>
      <c r="AA77" s="39"/>
      <c r="AB77" s="55"/>
      <c r="AC77" s="17"/>
      <c r="AD77" s="15"/>
      <c r="AE77" s="65"/>
      <c r="AF77" s="126"/>
      <c r="AG77" s="39"/>
      <c r="AH77" s="52"/>
      <c r="AJ77" s="17"/>
      <c r="AK77" s="17"/>
      <c r="AL77" s="17"/>
      <c r="AM77" s="17"/>
      <c r="AO77" s="31"/>
    </row>
    <row r="78" spans="16:41" s="3" customFormat="1" ht="9.9499999999999993" customHeight="1" x14ac:dyDescent="0.2">
      <c r="P78" s="73"/>
      <c r="Q78" s="88"/>
      <c r="R78" s="6"/>
      <c r="S78" s="39"/>
      <c r="T78" s="6"/>
      <c r="U78" s="5"/>
      <c r="V78" s="52"/>
      <c r="W78" s="56"/>
      <c r="X78" s="15"/>
      <c r="Y78" s="52"/>
      <c r="Z78" s="39"/>
      <c r="AA78" s="39"/>
      <c r="AB78" s="55"/>
      <c r="AC78" s="17"/>
      <c r="AD78" s="15"/>
      <c r="AE78" s="65"/>
      <c r="AF78" s="126"/>
      <c r="AG78" s="39"/>
      <c r="AH78" s="52"/>
      <c r="AJ78" s="17"/>
      <c r="AK78" s="17"/>
      <c r="AL78" s="17"/>
      <c r="AM78" s="17"/>
      <c r="AO78" s="31"/>
    </row>
    <row r="79" spans="16:41" s="3" customFormat="1" ht="9.9499999999999993" customHeight="1" x14ac:dyDescent="0.2">
      <c r="P79" s="73"/>
      <c r="Q79" s="88"/>
      <c r="R79" s="6"/>
      <c r="S79" s="39"/>
      <c r="T79" s="6"/>
      <c r="U79" s="5"/>
      <c r="V79" s="52"/>
      <c r="W79" s="56"/>
      <c r="X79" s="15"/>
      <c r="Y79" s="52"/>
      <c r="Z79" s="39"/>
      <c r="AA79" s="39"/>
      <c r="AB79" s="55"/>
      <c r="AC79" s="17"/>
      <c r="AD79" s="15"/>
      <c r="AE79" s="65"/>
      <c r="AF79" s="126"/>
      <c r="AG79" s="39"/>
      <c r="AH79" s="52"/>
      <c r="AJ79" s="17"/>
      <c r="AK79" s="17"/>
      <c r="AL79" s="17"/>
      <c r="AM79" s="17"/>
      <c r="AO79" s="31"/>
    </row>
    <row r="80" spans="16:41" s="3" customFormat="1" ht="9.9499999999999993" customHeight="1" x14ac:dyDescent="0.2">
      <c r="P80" s="73"/>
      <c r="Q80" s="88"/>
      <c r="R80" s="6"/>
      <c r="S80" s="39"/>
      <c r="T80" s="6"/>
      <c r="U80" s="5"/>
      <c r="V80" s="52"/>
      <c r="W80" s="56"/>
      <c r="X80" s="15"/>
      <c r="Y80" s="52"/>
      <c r="Z80" s="39"/>
      <c r="AA80" s="39"/>
      <c r="AB80" s="55"/>
      <c r="AC80" s="17"/>
      <c r="AD80" s="15"/>
      <c r="AE80" s="65"/>
      <c r="AF80" s="126"/>
      <c r="AG80" s="39"/>
      <c r="AH80" s="52"/>
      <c r="AJ80" s="17"/>
      <c r="AK80" s="17"/>
      <c r="AL80" s="17"/>
      <c r="AM80" s="17"/>
      <c r="AO80" s="31"/>
    </row>
    <row r="81" spans="1:42" s="3" customFormat="1" ht="9.9499999999999993" customHeight="1" x14ac:dyDescent="0.2">
      <c r="P81" s="73"/>
      <c r="Q81" s="88"/>
      <c r="R81" s="6"/>
      <c r="S81" s="39"/>
      <c r="T81" s="6"/>
      <c r="U81" s="5"/>
      <c r="V81" s="52"/>
      <c r="W81" s="56"/>
      <c r="X81" s="15"/>
      <c r="Y81" s="52"/>
      <c r="Z81" s="39"/>
      <c r="AA81" s="39"/>
      <c r="AB81" s="55"/>
      <c r="AC81" s="17"/>
      <c r="AD81" s="15"/>
      <c r="AE81" s="65"/>
      <c r="AF81" s="126"/>
      <c r="AG81" s="39"/>
      <c r="AH81" s="52"/>
      <c r="AJ81" s="17"/>
      <c r="AK81" s="17"/>
      <c r="AL81" s="17"/>
      <c r="AM81" s="17"/>
      <c r="AO81" s="31"/>
    </row>
    <row r="82" spans="1:42" s="3" customFormat="1" ht="9.9499999999999993" customHeight="1" x14ac:dyDescent="0.2">
      <c r="P82" s="73"/>
      <c r="Q82" s="88"/>
      <c r="R82" s="6"/>
      <c r="S82" s="39"/>
      <c r="T82" s="6"/>
      <c r="U82" s="5"/>
      <c r="V82" s="52"/>
      <c r="W82" s="56"/>
      <c r="X82" s="15"/>
      <c r="Y82" s="52"/>
      <c r="Z82" s="39"/>
      <c r="AA82" s="39"/>
      <c r="AB82" s="55"/>
      <c r="AC82" s="17"/>
      <c r="AD82" s="15"/>
      <c r="AE82" s="65"/>
      <c r="AF82" s="126"/>
      <c r="AG82" s="39"/>
      <c r="AH82" s="52"/>
      <c r="AJ82" s="17"/>
      <c r="AK82" s="17"/>
      <c r="AL82" s="17"/>
      <c r="AM82" s="17"/>
      <c r="AO82" s="31"/>
    </row>
    <row r="83" spans="1:42" s="3" customFormat="1" ht="9.9499999999999993" customHeight="1" x14ac:dyDescent="0.2">
      <c r="P83" s="73"/>
      <c r="Q83" s="88"/>
      <c r="R83" s="6"/>
      <c r="S83" s="39"/>
      <c r="T83" s="6"/>
      <c r="U83" s="5"/>
      <c r="V83" s="52"/>
      <c r="W83" s="56"/>
      <c r="X83" s="15"/>
      <c r="Y83" s="52"/>
      <c r="Z83" s="39"/>
      <c r="AA83" s="39"/>
      <c r="AB83" s="55"/>
      <c r="AC83" s="17"/>
      <c r="AD83" s="15"/>
      <c r="AE83" s="65"/>
      <c r="AF83" s="126"/>
      <c r="AG83" s="39"/>
      <c r="AH83" s="52"/>
      <c r="AJ83" s="17"/>
      <c r="AK83" s="17"/>
      <c r="AL83" s="17"/>
      <c r="AM83" s="17"/>
      <c r="AO83" s="31"/>
    </row>
    <row r="84" spans="1:42" s="3" customFormat="1" ht="9.9499999999999993" customHeight="1" x14ac:dyDescent="0.2">
      <c r="P84" s="73"/>
      <c r="Q84" s="88"/>
      <c r="R84" s="6"/>
      <c r="S84" s="39"/>
      <c r="T84" s="6"/>
      <c r="U84" s="5"/>
      <c r="V84" s="52"/>
      <c r="W84" s="56"/>
      <c r="X84" s="15"/>
      <c r="Y84" s="52"/>
      <c r="Z84" s="39"/>
      <c r="AA84" s="39"/>
      <c r="AB84" s="55"/>
      <c r="AC84" s="17"/>
      <c r="AD84" s="15"/>
      <c r="AE84" s="65"/>
      <c r="AF84" s="126"/>
      <c r="AG84" s="39"/>
      <c r="AH84" s="52"/>
      <c r="AJ84" s="17"/>
      <c r="AK84" s="17"/>
      <c r="AL84" s="17"/>
      <c r="AM84" s="17"/>
      <c r="AO84" s="31"/>
    </row>
    <row r="85" spans="1:42" s="3" customFormat="1" ht="9.9499999999999993" customHeight="1" x14ac:dyDescent="0.2">
      <c r="P85" s="73"/>
      <c r="Q85" s="88"/>
      <c r="R85" s="6"/>
      <c r="S85" s="39"/>
      <c r="T85" s="6"/>
      <c r="U85" s="5"/>
      <c r="V85" s="52"/>
      <c r="W85" s="56"/>
      <c r="X85" s="15"/>
      <c r="Y85" s="52"/>
      <c r="Z85" s="39"/>
      <c r="AA85" s="39"/>
      <c r="AB85" s="55"/>
      <c r="AC85" s="17"/>
      <c r="AD85" s="15"/>
      <c r="AE85" s="65"/>
      <c r="AF85" s="126"/>
      <c r="AG85" s="39"/>
      <c r="AH85" s="52"/>
      <c r="AJ85" s="17"/>
      <c r="AK85" s="17"/>
      <c r="AL85" s="17"/>
      <c r="AM85" s="17"/>
      <c r="AO85" s="31"/>
    </row>
    <row r="86" spans="1:42" s="3" customFormat="1" ht="9.9499999999999993" customHeight="1" x14ac:dyDescent="0.2">
      <c r="P86" s="73"/>
      <c r="Q86" s="88"/>
      <c r="R86" s="6"/>
      <c r="S86" s="39"/>
      <c r="T86" s="6"/>
      <c r="U86" s="5"/>
      <c r="V86" s="52"/>
      <c r="W86" s="56"/>
      <c r="X86" s="15"/>
      <c r="Y86" s="52"/>
      <c r="Z86" s="39"/>
      <c r="AA86" s="39"/>
      <c r="AB86" s="55"/>
      <c r="AC86" s="17"/>
      <c r="AD86" s="15"/>
      <c r="AE86" s="65"/>
      <c r="AF86" s="126"/>
      <c r="AG86" s="39"/>
      <c r="AH86" s="52"/>
      <c r="AJ86" s="17"/>
      <c r="AK86" s="17"/>
      <c r="AL86" s="17"/>
      <c r="AM86" s="17"/>
      <c r="AO86" s="31"/>
    </row>
    <row r="87" spans="1:42" s="3" customFormat="1" ht="9.9499999999999993" customHeight="1" x14ac:dyDescent="0.2">
      <c r="P87" s="73"/>
      <c r="Q87" s="88"/>
      <c r="R87" s="6"/>
      <c r="S87" s="39"/>
      <c r="T87" s="6"/>
      <c r="U87" s="5"/>
      <c r="V87" s="52"/>
      <c r="W87" s="56"/>
      <c r="X87" s="15"/>
      <c r="Y87" s="52"/>
      <c r="Z87" s="39"/>
      <c r="AA87" s="39"/>
      <c r="AB87" s="55"/>
      <c r="AC87" s="17"/>
      <c r="AD87" s="15"/>
      <c r="AE87" s="65"/>
      <c r="AF87" s="126"/>
      <c r="AG87" s="39"/>
      <c r="AH87" s="52"/>
      <c r="AJ87" s="17"/>
      <c r="AK87" s="17"/>
      <c r="AL87" s="17"/>
      <c r="AM87" s="17"/>
      <c r="AO87" s="31"/>
    </row>
    <row r="88" spans="1:42" s="142" customFormat="1" ht="9.9499999999999993" customHeight="1" x14ac:dyDescent="0.2">
      <c r="C88" s="216" t="s">
        <v>105</v>
      </c>
      <c r="D88" s="216"/>
      <c r="E88" s="216"/>
      <c r="F88" s="216"/>
      <c r="G88" s="216"/>
      <c r="H88" s="216"/>
      <c r="I88" s="216"/>
      <c r="J88" s="216"/>
      <c r="K88" s="216"/>
      <c r="L88" s="216"/>
      <c r="M88" s="216"/>
      <c r="N88" s="216"/>
      <c r="O88" s="216"/>
      <c r="P88" s="216"/>
      <c r="Q88" s="216"/>
      <c r="R88" s="216"/>
      <c r="S88" s="216"/>
      <c r="T88" s="216"/>
      <c r="U88" s="143"/>
      <c r="V88" s="144"/>
      <c r="W88" s="147"/>
      <c r="X88" s="145"/>
      <c r="Y88" s="144"/>
      <c r="Z88" s="145"/>
      <c r="AA88" s="145"/>
      <c r="AB88" s="146"/>
      <c r="AC88" s="145"/>
      <c r="AD88" s="146"/>
      <c r="AE88" s="148"/>
      <c r="AF88" s="148"/>
      <c r="AG88" s="145"/>
      <c r="AH88" s="144"/>
      <c r="AI88" s="145"/>
      <c r="AJ88" s="145"/>
      <c r="AK88" s="145"/>
      <c r="AL88" s="145"/>
      <c r="AM88" s="145"/>
      <c r="AO88" s="149"/>
    </row>
    <row r="89" spans="1:42" s="3" customFormat="1" ht="2.1" customHeight="1" x14ac:dyDescent="0.2">
      <c r="C89" s="6"/>
      <c r="D89" s="6"/>
      <c r="E89" s="6"/>
      <c r="F89" s="6"/>
      <c r="G89" s="6"/>
      <c r="H89" s="6"/>
      <c r="I89" s="6"/>
      <c r="J89" s="6"/>
      <c r="K89" s="6"/>
      <c r="L89" s="6"/>
      <c r="M89" s="6"/>
      <c r="N89" s="6"/>
      <c r="O89" s="6"/>
      <c r="P89" s="29"/>
      <c r="Q89" s="88"/>
      <c r="R89" s="6"/>
      <c r="S89" s="182"/>
      <c r="T89" s="6"/>
      <c r="U89" s="5"/>
      <c r="V89" s="52"/>
      <c r="W89" s="56"/>
      <c r="X89" s="15"/>
      <c r="Y89" s="52"/>
      <c r="Z89" s="39"/>
      <c r="AA89" s="39"/>
      <c r="AB89" s="55"/>
      <c r="AC89" s="17"/>
      <c r="AD89" s="15"/>
      <c r="AE89" s="65"/>
      <c r="AF89" s="126"/>
      <c r="AG89" s="39"/>
      <c r="AH89" s="52"/>
      <c r="AJ89" s="17"/>
      <c r="AK89" s="17"/>
      <c r="AL89" s="17"/>
      <c r="AM89" s="17"/>
      <c r="AO89" s="31"/>
    </row>
    <row r="90" spans="1:42" s="142" customFormat="1" ht="30" customHeight="1" x14ac:dyDescent="0.2">
      <c r="C90" s="216" t="s">
        <v>29</v>
      </c>
      <c r="D90" s="216"/>
      <c r="E90" s="216"/>
      <c r="F90" s="216"/>
      <c r="G90" s="216"/>
      <c r="H90" s="216"/>
      <c r="I90" s="216"/>
      <c r="J90" s="216"/>
      <c r="K90" s="216"/>
      <c r="L90" s="216"/>
      <c r="M90" s="216"/>
      <c r="N90" s="216"/>
      <c r="O90" s="216"/>
      <c r="P90" s="216"/>
      <c r="Q90" s="216"/>
      <c r="R90" s="216"/>
      <c r="S90" s="216"/>
      <c r="T90" s="216"/>
      <c r="U90" s="143"/>
      <c r="V90" s="144"/>
      <c r="W90" s="147"/>
      <c r="X90" s="145"/>
      <c r="Y90" s="144"/>
      <c r="Z90" s="145"/>
      <c r="AA90" s="145"/>
      <c r="AB90" s="146"/>
      <c r="AC90" s="145"/>
      <c r="AD90" s="146"/>
      <c r="AE90" s="148"/>
      <c r="AF90" s="148"/>
      <c r="AG90" s="145"/>
      <c r="AH90" s="144"/>
      <c r="AI90" s="145"/>
      <c r="AJ90" s="145"/>
      <c r="AK90" s="145"/>
      <c r="AL90" s="145"/>
      <c r="AM90" s="145"/>
      <c r="AO90" s="149"/>
    </row>
    <row r="91" spans="1:42" s="142" customFormat="1" ht="9.75" hidden="1" customHeight="1" x14ac:dyDescent="0.2">
      <c r="C91" s="215" t="s">
        <v>93</v>
      </c>
      <c r="D91" s="215"/>
      <c r="E91" s="215"/>
      <c r="F91" s="215"/>
      <c r="G91" s="215"/>
      <c r="H91" s="215"/>
      <c r="I91" s="215"/>
      <c r="J91" s="215"/>
      <c r="K91" s="215"/>
      <c r="L91" s="215"/>
      <c r="M91" s="215"/>
      <c r="N91" s="215"/>
      <c r="O91" s="215"/>
      <c r="P91" s="215"/>
      <c r="Q91" s="215"/>
      <c r="R91" s="215"/>
      <c r="S91" s="215"/>
      <c r="T91" s="215"/>
      <c r="U91" s="143"/>
      <c r="V91" s="144"/>
      <c r="W91" s="147"/>
      <c r="X91" s="145"/>
      <c r="Y91" s="144"/>
      <c r="Z91" s="145"/>
      <c r="AA91" s="145"/>
      <c r="AB91" s="146"/>
      <c r="AC91" s="145"/>
      <c r="AD91" s="146"/>
      <c r="AE91" s="148"/>
      <c r="AF91" s="148"/>
      <c r="AG91" s="145"/>
      <c r="AH91" s="144"/>
      <c r="AI91" s="145"/>
      <c r="AJ91" s="145"/>
      <c r="AK91" s="145"/>
      <c r="AL91" s="145"/>
      <c r="AM91" s="145"/>
      <c r="AO91" s="149"/>
    </row>
    <row r="92" spans="1:42" s="142" customFormat="1" ht="9.75" hidden="1" customHeight="1" x14ac:dyDescent="0.2">
      <c r="C92" s="215" t="s">
        <v>94</v>
      </c>
      <c r="D92" s="215"/>
      <c r="E92" s="215"/>
      <c r="F92" s="215"/>
      <c r="G92" s="215"/>
      <c r="H92" s="215"/>
      <c r="I92" s="215"/>
      <c r="J92" s="215"/>
      <c r="K92" s="215"/>
      <c r="L92" s="215"/>
      <c r="M92" s="215"/>
      <c r="N92" s="215"/>
      <c r="O92" s="215"/>
      <c r="P92" s="215"/>
      <c r="Q92" s="215"/>
      <c r="R92" s="215"/>
      <c r="S92" s="215"/>
      <c r="T92" s="215"/>
      <c r="U92" s="143"/>
      <c r="V92" s="144"/>
      <c r="W92" s="147"/>
      <c r="X92" s="145"/>
      <c r="Y92" s="144"/>
      <c r="Z92" s="145"/>
      <c r="AA92" s="145"/>
      <c r="AB92" s="146"/>
      <c r="AC92" s="145"/>
      <c r="AD92" s="146"/>
      <c r="AE92" s="148"/>
      <c r="AF92" s="148"/>
      <c r="AG92" s="145"/>
      <c r="AH92" s="144"/>
      <c r="AI92" s="145"/>
      <c r="AJ92" s="145"/>
      <c r="AK92" s="145"/>
      <c r="AL92" s="145"/>
      <c r="AM92" s="145"/>
      <c r="AO92" s="149"/>
    </row>
    <row r="93" spans="1:42" s="142" customFormat="1" ht="9.75" hidden="1" customHeight="1" x14ac:dyDescent="0.2">
      <c r="C93" s="215" t="s">
        <v>95</v>
      </c>
      <c r="D93" s="215"/>
      <c r="E93" s="215"/>
      <c r="F93" s="215"/>
      <c r="G93" s="215"/>
      <c r="H93" s="215"/>
      <c r="I93" s="215"/>
      <c r="J93" s="215"/>
      <c r="K93" s="215"/>
      <c r="L93" s="215"/>
      <c r="M93" s="215"/>
      <c r="N93" s="215"/>
      <c r="O93" s="215"/>
      <c r="P93" s="215"/>
      <c r="Q93" s="215"/>
      <c r="R93" s="215"/>
      <c r="S93" s="215"/>
      <c r="T93" s="215"/>
      <c r="U93" s="143"/>
      <c r="V93" s="144"/>
      <c r="W93" s="147"/>
      <c r="X93" s="145"/>
      <c r="Y93" s="144"/>
      <c r="Z93" s="145"/>
      <c r="AA93" s="145"/>
      <c r="AB93" s="146"/>
      <c r="AC93" s="145"/>
      <c r="AD93" s="146"/>
      <c r="AE93" s="148"/>
      <c r="AF93" s="148"/>
      <c r="AG93" s="145"/>
      <c r="AH93" s="144"/>
      <c r="AI93" s="145"/>
      <c r="AJ93" s="145"/>
      <c r="AK93" s="145"/>
      <c r="AL93" s="145"/>
      <c r="AM93" s="145"/>
      <c r="AO93" s="149"/>
    </row>
    <row r="94" spans="1:42" ht="2.1" customHeight="1" x14ac:dyDescent="0.2">
      <c r="V94" s="52"/>
      <c r="Y94" s="52"/>
      <c r="AF94" s="129"/>
      <c r="AH94" s="52"/>
      <c r="AO94" s="101" t="s">
        <v>60</v>
      </c>
      <c r="AP94" s="3"/>
    </row>
    <row r="95" spans="1:42" x14ac:dyDescent="0.2">
      <c r="A95" s="101" t="s">
        <v>60</v>
      </c>
      <c r="B95" s="101" t="s">
        <v>60</v>
      </c>
      <c r="C95" s="101" t="s">
        <v>60</v>
      </c>
      <c r="D95" s="101" t="s">
        <v>60</v>
      </c>
      <c r="E95" s="101" t="s">
        <v>60</v>
      </c>
      <c r="F95" s="101" t="s">
        <v>60</v>
      </c>
      <c r="G95" s="101" t="s">
        <v>60</v>
      </c>
      <c r="H95" s="101" t="s">
        <v>60</v>
      </c>
      <c r="I95" s="101" t="s">
        <v>60</v>
      </c>
      <c r="J95" s="101" t="s">
        <v>60</v>
      </c>
      <c r="K95" s="101" t="s">
        <v>60</v>
      </c>
      <c r="L95" s="101" t="s">
        <v>60</v>
      </c>
      <c r="M95" s="101" t="s">
        <v>60</v>
      </c>
      <c r="N95" s="101" t="s">
        <v>60</v>
      </c>
      <c r="O95" s="101" t="s">
        <v>60</v>
      </c>
      <c r="P95" s="101" t="s">
        <v>60</v>
      </c>
      <c r="Q95" s="101" t="s">
        <v>60</v>
      </c>
      <c r="R95" s="101" t="s">
        <v>60</v>
      </c>
      <c r="S95" s="101" t="s">
        <v>60</v>
      </c>
      <c r="T95" s="101" t="s">
        <v>60</v>
      </c>
      <c r="U95" s="101" t="s">
        <v>60</v>
      </c>
      <c r="V95" s="101" t="s">
        <v>60</v>
      </c>
      <c r="W95" s="101" t="s">
        <v>60</v>
      </c>
      <c r="X95" s="101" t="s">
        <v>60</v>
      </c>
      <c r="Y95" s="101" t="s">
        <v>60</v>
      </c>
      <c r="Z95" s="101" t="s">
        <v>60</v>
      </c>
      <c r="AA95" s="101" t="s">
        <v>60</v>
      </c>
      <c r="AB95" s="101" t="s">
        <v>60</v>
      </c>
      <c r="AC95" s="101" t="s">
        <v>60</v>
      </c>
      <c r="AD95" s="101" t="s">
        <v>60</v>
      </c>
      <c r="AE95" s="101" t="s">
        <v>60</v>
      </c>
      <c r="AF95" s="101" t="s">
        <v>60</v>
      </c>
      <c r="AG95" s="101" t="s">
        <v>60</v>
      </c>
      <c r="AH95" s="101" t="s">
        <v>60</v>
      </c>
      <c r="AI95" s="101" t="s">
        <v>60</v>
      </c>
      <c r="AJ95" s="101" t="s">
        <v>60</v>
      </c>
      <c r="AK95" s="101" t="s">
        <v>60</v>
      </c>
      <c r="AL95" s="101" t="s">
        <v>60</v>
      </c>
      <c r="AM95" s="101" t="s">
        <v>60</v>
      </c>
      <c r="AN95" s="101" t="s">
        <v>60</v>
      </c>
      <c r="AO95" s="101" t="s">
        <v>60</v>
      </c>
      <c r="AP95" s="3"/>
    </row>
    <row r="96" spans="1:42" x14ac:dyDescent="0.2">
      <c r="AP96" s="3"/>
    </row>
    <row r="97" spans="4:42" x14ac:dyDescent="0.2">
      <c r="D97" s="224" t="s">
        <v>61</v>
      </c>
      <c r="E97" s="225"/>
      <c r="AP97" s="3"/>
    </row>
    <row r="98" spans="4:42" x14ac:dyDescent="0.2">
      <c r="D98" s="122">
        <v>-0.04</v>
      </c>
      <c r="E98" s="122">
        <v>0.01</v>
      </c>
      <c r="AP98" s="3"/>
    </row>
    <row r="99" spans="4:42" x14ac:dyDescent="0.2">
      <c r="D99" s="122">
        <v>-0.03</v>
      </c>
      <c r="E99" s="122">
        <v>0.02</v>
      </c>
      <c r="AP99" s="3"/>
    </row>
    <row r="100" spans="4:42" x14ac:dyDescent="0.2">
      <c r="D100" s="122">
        <v>-0.02</v>
      </c>
      <c r="E100" s="122">
        <v>0.03</v>
      </c>
      <c r="AP100" s="3"/>
    </row>
    <row r="101" spans="4:42" x14ac:dyDescent="0.2">
      <c r="D101" s="122">
        <v>-0.01</v>
      </c>
      <c r="E101" s="122">
        <v>-0.01</v>
      </c>
      <c r="AP101" s="3"/>
    </row>
    <row r="102" spans="4:42" x14ac:dyDescent="0.2">
      <c r="D102" s="122">
        <v>0</v>
      </c>
      <c r="E102" s="122">
        <v>0</v>
      </c>
      <c r="AP102" s="3"/>
    </row>
    <row r="103" spans="4:42" x14ac:dyDescent="0.2">
      <c r="D103" s="122">
        <v>0.01</v>
      </c>
      <c r="E103" s="122">
        <v>1.0000000000005116E-2</v>
      </c>
      <c r="AP103" s="3"/>
    </row>
    <row r="104" spans="4:42" x14ac:dyDescent="0.2">
      <c r="D104" s="122">
        <v>0.02</v>
      </c>
      <c r="E104" s="122">
        <v>2.0000000000003126E-2</v>
      </c>
      <c r="AP104" s="3"/>
    </row>
    <row r="105" spans="4:42" x14ac:dyDescent="0.2">
      <c r="D105" s="122">
        <v>0.03</v>
      </c>
      <c r="E105" s="122">
        <v>3.0000000000001137E-2</v>
      </c>
      <c r="AP105" s="3"/>
    </row>
    <row r="106" spans="4:42" x14ac:dyDescent="0.2">
      <c r="D106" s="122">
        <v>0.04</v>
      </c>
      <c r="E106" s="122">
        <v>-0.01</v>
      </c>
      <c r="AP106" s="3"/>
    </row>
    <row r="107" spans="4:42" x14ac:dyDescent="0.2">
      <c r="D107" s="122">
        <v>0.05</v>
      </c>
      <c r="E107" s="122">
        <v>0</v>
      </c>
      <c r="AP107" s="3"/>
    </row>
    <row r="108" spans="4:42" x14ac:dyDescent="0.2">
      <c r="AP108" s="3"/>
    </row>
    <row r="109" spans="4:42" x14ac:dyDescent="0.2">
      <c r="AP109" s="3"/>
    </row>
    <row r="110" spans="4:42" x14ac:dyDescent="0.2">
      <c r="AP110" s="3"/>
    </row>
    <row r="111" spans="4:42" x14ac:dyDescent="0.2">
      <c r="AP111" s="3"/>
    </row>
    <row r="112" spans="4:42" x14ac:dyDescent="0.2">
      <c r="AP112" s="3"/>
    </row>
    <row r="113" spans="42:42" x14ac:dyDescent="0.2">
      <c r="AP113" s="3"/>
    </row>
    <row r="114" spans="42:42" x14ac:dyDescent="0.2">
      <c r="AP114" s="3"/>
    </row>
    <row r="115" spans="42:42" x14ac:dyDescent="0.2">
      <c r="AP115" s="3"/>
    </row>
    <row r="116" spans="42:42" x14ac:dyDescent="0.2">
      <c r="AP116" s="3"/>
    </row>
    <row r="117" spans="42:42" x14ac:dyDescent="0.2">
      <c r="AP117" s="3"/>
    </row>
    <row r="118" spans="42:42" x14ac:dyDescent="0.2">
      <c r="AP118" s="3"/>
    </row>
    <row r="119" spans="42:42" x14ac:dyDescent="0.2">
      <c r="AP119" s="3"/>
    </row>
    <row r="120" spans="42:42" x14ac:dyDescent="0.2">
      <c r="AP120" s="3"/>
    </row>
    <row r="121" spans="42:42" x14ac:dyDescent="0.2">
      <c r="AP121" s="3"/>
    </row>
    <row r="122" spans="42:42" x14ac:dyDescent="0.2">
      <c r="AP122" s="3"/>
    </row>
    <row r="123" spans="42:42" x14ac:dyDescent="0.2">
      <c r="AP123" s="3"/>
    </row>
    <row r="124" spans="42:42" x14ac:dyDescent="0.2">
      <c r="AP124" s="3"/>
    </row>
    <row r="125" spans="42:42" x14ac:dyDescent="0.2">
      <c r="AP125" s="3"/>
    </row>
    <row r="126" spans="42:42" x14ac:dyDescent="0.2">
      <c r="AP126" s="3"/>
    </row>
    <row r="127" spans="42:42" x14ac:dyDescent="0.2">
      <c r="AP127" s="3"/>
    </row>
    <row r="128" spans="42:42" x14ac:dyDescent="0.2">
      <c r="AP128" s="3"/>
    </row>
    <row r="129" spans="42:42" x14ac:dyDescent="0.2">
      <c r="AP129" s="3"/>
    </row>
    <row r="130" spans="42:42" x14ac:dyDescent="0.2">
      <c r="AP130" s="3"/>
    </row>
    <row r="131" spans="42:42" x14ac:dyDescent="0.2">
      <c r="AP131" s="3"/>
    </row>
    <row r="132" spans="42:42" x14ac:dyDescent="0.2">
      <c r="AP132" s="3"/>
    </row>
    <row r="133" spans="42:42" x14ac:dyDescent="0.2">
      <c r="AP133" s="3"/>
    </row>
    <row r="134" spans="42:42" x14ac:dyDescent="0.2">
      <c r="AP134" s="3"/>
    </row>
    <row r="135" spans="42:42" x14ac:dyDescent="0.2">
      <c r="AP135" s="3"/>
    </row>
    <row r="136" spans="42:42" x14ac:dyDescent="0.2">
      <c r="AP136" s="3"/>
    </row>
    <row r="137" spans="42:42" x14ac:dyDescent="0.2">
      <c r="AP137" s="3"/>
    </row>
    <row r="138" spans="42:42" x14ac:dyDescent="0.2">
      <c r="AP138" s="3"/>
    </row>
    <row r="139" spans="42:42" x14ac:dyDescent="0.2">
      <c r="AP139" s="3"/>
    </row>
  </sheetData>
  <mergeCells count="17">
    <mergeCell ref="C88:T88"/>
    <mergeCell ref="O10:T10"/>
    <mergeCell ref="D97:E97"/>
    <mergeCell ref="C19:T19"/>
    <mergeCell ref="O18:P18"/>
    <mergeCell ref="C20:T20"/>
    <mergeCell ref="C91:T91"/>
    <mergeCell ref="Z10:AG10"/>
    <mergeCell ref="W13:X13"/>
    <mergeCell ref="W10:X10"/>
    <mergeCell ref="C93:T93"/>
    <mergeCell ref="C92:T92"/>
    <mergeCell ref="C90:T90"/>
    <mergeCell ref="AE14:AG14"/>
    <mergeCell ref="N15:T16"/>
    <mergeCell ref="O13:T13"/>
    <mergeCell ref="O11:P11"/>
  </mergeCells>
  <phoneticPr fontId="0" type="noConversion"/>
  <printOptions horizontalCentered="1"/>
  <pageMargins left="0.35" right="0.35" top="0.35" bottom="0.5" header="0.5" footer="0.35"/>
  <pageSetup orientation="portrait" r:id="rId1"/>
  <headerFooter alignWithMargins="0">
    <oddFooter>&amp;C&amp;8Page &amp;P of &amp;N</oddFooter>
  </headerFooter>
  <rowBreaks count="1" manualBreakCount="1">
    <brk id="12"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24"/>
  <sheetViews>
    <sheetView workbookViewId="0">
      <selection activeCell="B43" sqref="B43"/>
    </sheetView>
  </sheetViews>
  <sheetFormatPr defaultRowHeight="12.75" x14ac:dyDescent="0.2"/>
  <cols>
    <col min="1" max="1" width="26.5703125" customWidth="1"/>
    <col min="2" max="2" width="66.42578125" customWidth="1"/>
  </cols>
  <sheetData>
    <row r="1" spans="1:2" x14ac:dyDescent="0.2">
      <c r="A1" t="s">
        <v>81</v>
      </c>
    </row>
    <row r="3" spans="1:2" x14ac:dyDescent="0.2">
      <c r="A3" s="138" t="s">
        <v>82</v>
      </c>
      <c r="B3" s="139" t="s">
        <v>123</v>
      </c>
    </row>
    <row r="5" spans="1:2" x14ac:dyDescent="0.2">
      <c r="A5" s="140" t="s">
        <v>83</v>
      </c>
      <c r="B5" s="139" t="s">
        <v>119</v>
      </c>
    </row>
    <row r="8" spans="1:2" x14ac:dyDescent="0.2">
      <c r="A8" s="141" t="s">
        <v>35</v>
      </c>
      <c r="B8" s="152" t="s">
        <v>84</v>
      </c>
    </row>
    <row r="9" spans="1:2" x14ac:dyDescent="0.2">
      <c r="A9" s="197" t="s">
        <v>121</v>
      </c>
      <c r="B9" s="139" t="s">
        <v>120</v>
      </c>
    </row>
    <row r="10" spans="1:2" x14ac:dyDescent="0.2">
      <c r="A10" s="197"/>
      <c r="B10" s="139"/>
    </row>
    <row r="11" spans="1:2" x14ac:dyDescent="0.2">
      <c r="A11" s="151"/>
      <c r="B11" s="139"/>
    </row>
    <row r="12" spans="1:2" x14ac:dyDescent="0.2">
      <c r="A12" s="151"/>
      <c r="B12" s="139"/>
    </row>
    <row r="13" spans="1:2" x14ac:dyDescent="0.2">
      <c r="A13" s="151"/>
      <c r="B13" s="139"/>
    </row>
    <row r="14" spans="1:2" x14ac:dyDescent="0.2">
      <c r="A14" s="151"/>
      <c r="B14" s="153"/>
    </row>
    <row r="15" spans="1:2" x14ac:dyDescent="0.2">
      <c r="A15" s="151"/>
      <c r="B15" s="139"/>
    </row>
    <row r="16" spans="1:2" x14ac:dyDescent="0.2">
      <c r="A16" s="151"/>
      <c r="B16" s="153"/>
    </row>
    <row r="17" spans="1:2" x14ac:dyDescent="0.2">
      <c r="A17" s="151"/>
      <c r="B17" s="153"/>
    </row>
    <row r="18" spans="1:2" x14ac:dyDescent="0.2">
      <c r="A18" s="153"/>
      <c r="B18" s="153"/>
    </row>
    <row r="19" spans="1:2" x14ac:dyDescent="0.2">
      <c r="A19" s="153"/>
      <c r="B19" s="153"/>
    </row>
    <row r="20" spans="1:2" x14ac:dyDescent="0.2">
      <c r="A20" s="153"/>
      <c r="B20" s="153"/>
    </row>
    <row r="21" spans="1:2" x14ac:dyDescent="0.2">
      <c r="A21" s="153"/>
      <c r="B21" s="153"/>
    </row>
    <row r="22" spans="1:2" x14ac:dyDescent="0.2">
      <c r="A22" s="153"/>
      <c r="B22" s="153"/>
    </row>
    <row r="23" spans="1:2" x14ac:dyDescent="0.2">
      <c r="A23" s="153"/>
      <c r="B23" s="153"/>
    </row>
    <row r="24" spans="1:2" x14ac:dyDescent="0.2">
      <c r="A24" s="153"/>
      <c r="B24" s="153"/>
    </row>
  </sheetData>
  <phoneticPr fontId="0" type="noConversion"/>
  <hyperlinks>
    <hyperlink ref="B5" r:id="rId1" xr:uid="{69D26DDC-0D0D-4DBF-BB1A-0E22EAE2DA91}"/>
    <hyperlink ref="B9" r:id="rId2" xr:uid="{9E7E27F3-BCC8-4C23-81CF-0AF11EFD8B45}"/>
    <hyperlink ref="B3" r:id="rId3" xr:uid="{BA747E0C-8D94-4302-AA94-AB96F5841FC4}"/>
  </hyperlinks>
  <pageMargins left="0.75" right="0.75" top="1" bottom="1" header="0.5" footer="0.5"/>
  <pageSetup orientation="portrait" r:id="rId4"/>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F35"/>
  <sheetViews>
    <sheetView workbookViewId="0">
      <selection activeCell="D2" sqref="D2"/>
    </sheetView>
  </sheetViews>
  <sheetFormatPr defaultRowHeight="12.75" x14ac:dyDescent="0.2"/>
  <cols>
    <col min="1" max="1" width="13.28515625" style="97" customWidth="1"/>
    <col min="2" max="2" width="17.85546875" customWidth="1"/>
    <col min="3" max="3" width="59" customWidth="1"/>
  </cols>
  <sheetData>
    <row r="1" spans="1:6" x14ac:dyDescent="0.2">
      <c r="A1" s="95" t="s">
        <v>0</v>
      </c>
      <c r="B1" s="95"/>
      <c r="C1" s="227" t="s">
        <v>27</v>
      </c>
    </row>
    <row r="2" spans="1:6" x14ac:dyDescent="0.2">
      <c r="A2" s="96" t="s">
        <v>1</v>
      </c>
      <c r="B2" s="96" t="s">
        <v>50</v>
      </c>
      <c r="C2" s="228"/>
    </row>
    <row r="4" spans="1:6" x14ac:dyDescent="0.2">
      <c r="A4" s="97" t="s">
        <v>2</v>
      </c>
    </row>
    <row r="5" spans="1:6" s="181" customFormat="1" x14ac:dyDescent="0.2">
      <c r="A5" s="193">
        <v>45200</v>
      </c>
      <c r="B5" s="181" t="s">
        <v>121</v>
      </c>
      <c r="C5" s="181" t="s">
        <v>122</v>
      </c>
    </row>
    <row r="6" spans="1:6" s="181" customFormat="1" x14ac:dyDescent="0.2">
      <c r="A6" s="193"/>
    </row>
    <row r="7" spans="1:6" x14ac:dyDescent="0.2">
      <c r="A7" s="99"/>
    </row>
    <row r="8" spans="1:6" x14ac:dyDescent="0.2">
      <c r="A8" s="98"/>
    </row>
    <row r="9" spans="1:6" x14ac:dyDescent="0.2">
      <c r="A9" s="98"/>
    </row>
    <row r="10" spans="1:6" x14ac:dyDescent="0.2">
      <c r="A10" s="99"/>
    </row>
    <row r="12" spans="1:6" x14ac:dyDescent="0.2">
      <c r="A12" s="97" t="s">
        <v>3</v>
      </c>
    </row>
    <row r="13" spans="1:6" s="195" customFormat="1" x14ac:dyDescent="0.2">
      <c r="A13" s="194">
        <v>45615</v>
      </c>
      <c r="B13" s="195" t="s">
        <v>121</v>
      </c>
      <c r="C13" s="196" t="s">
        <v>124</v>
      </c>
      <c r="D13" s="187"/>
      <c r="E13" s="187"/>
      <c r="F13" s="203"/>
    </row>
    <row r="14" spans="1:6" x14ac:dyDescent="0.2">
      <c r="B14" s="154"/>
      <c r="C14" s="154"/>
      <c r="D14" s="192"/>
    </row>
    <row r="15" spans="1:6" x14ac:dyDescent="0.2">
      <c r="A15" s="155"/>
      <c r="B15" s="156"/>
      <c r="C15" s="156"/>
      <c r="D15" s="192"/>
    </row>
    <row r="16" spans="1:6" x14ac:dyDescent="0.2">
      <c r="A16" s="157"/>
      <c r="B16" s="154"/>
      <c r="C16" s="154"/>
    </row>
    <row r="17" spans="1:3" s="198" customFormat="1" ht="12.75" customHeight="1" x14ac:dyDescent="0.2">
      <c r="A17" s="174" t="s">
        <v>108</v>
      </c>
      <c r="B17" s="195"/>
      <c r="C17" s="196"/>
    </row>
    <row r="18" spans="1:3" s="195" customFormat="1" ht="25.5" customHeight="1" x14ac:dyDescent="0.2">
      <c r="A18" s="199"/>
      <c r="C18" s="196"/>
    </row>
    <row r="19" spans="1:3" s="156" customFormat="1" x14ac:dyDescent="0.2">
      <c r="A19" s="155"/>
    </row>
    <row r="20" spans="1:3" s="156" customFormat="1" x14ac:dyDescent="0.2">
      <c r="A20" s="155"/>
    </row>
    <row r="21" spans="1:3" s="156" customFormat="1" x14ac:dyDescent="0.2">
      <c r="A21" s="157"/>
      <c r="B21" s="154"/>
      <c r="C21" s="154"/>
    </row>
    <row r="22" spans="1:3" s="156" customFormat="1" x14ac:dyDescent="0.2">
      <c r="A22" s="169"/>
    </row>
    <row r="23" spans="1:3" s="154" customFormat="1" x14ac:dyDescent="0.2">
      <c r="A23" s="97"/>
    </row>
    <row r="24" spans="1:3" s="156" customFormat="1" x14ac:dyDescent="0.2">
      <c r="A24" s="171"/>
      <c r="B24" s="172"/>
      <c r="C24" s="170"/>
    </row>
    <row r="25" spans="1:3" s="175" customFormat="1" x14ac:dyDescent="0.2">
      <c r="A25" s="174"/>
      <c r="C25" s="176"/>
    </row>
    <row r="26" spans="1:3" s="156" customFormat="1" x14ac:dyDescent="0.2">
      <c r="A26" s="171"/>
      <c r="B26" s="172"/>
      <c r="C26" s="170"/>
    </row>
    <row r="27" spans="1:3" s="154" customFormat="1" x14ac:dyDescent="0.2">
      <c r="A27" s="174"/>
      <c r="B27" s="175"/>
      <c r="C27" s="180"/>
    </row>
    <row r="28" spans="1:3" s="154" customFormat="1" x14ac:dyDescent="0.2">
      <c r="A28" s="174"/>
      <c r="B28" s="175"/>
      <c r="C28" s="180"/>
    </row>
    <row r="29" spans="1:3" x14ac:dyDescent="0.2">
      <c r="A29" s="98"/>
    </row>
    <row r="30" spans="1:3" x14ac:dyDescent="0.2">
      <c r="A30" s="98"/>
    </row>
    <row r="31" spans="1:3" x14ac:dyDescent="0.2">
      <c r="A31" s="98"/>
      <c r="C31" s="100"/>
    </row>
    <row r="32" spans="1:3" x14ac:dyDescent="0.2">
      <c r="A32" s="98"/>
    </row>
    <row r="33" spans="1:1" x14ac:dyDescent="0.2">
      <c r="A33" s="98"/>
    </row>
    <row r="34" spans="1:1" x14ac:dyDescent="0.2">
      <c r="A34" s="98"/>
    </row>
    <row r="35" spans="1:1" x14ac:dyDescent="0.2">
      <c r="A35" s="98"/>
    </row>
  </sheetData>
  <mergeCells count="1">
    <mergeCell ref="C1:C2"/>
  </mergeCells>
  <phoneticPr fontId="0" type="noConversion"/>
  <pageMargins left="0.75" right="0.75"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13</vt:i4>
      </vt:variant>
    </vt:vector>
  </HeadingPairs>
  <TitlesOfParts>
    <vt:vector size="18"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J F</cp:lastModifiedBy>
  <cp:lastPrinted>2025-08-28T12:33:55Z</cp:lastPrinted>
  <dcterms:created xsi:type="dcterms:W3CDTF">1998-06-02T12:05:01Z</dcterms:created>
  <dcterms:modified xsi:type="dcterms:W3CDTF">2025-08-28T12:34:44Z</dcterms:modified>
</cp:coreProperties>
</file>